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comments3.xml" ContentType="application/vnd.openxmlformats-officedocument.spreadsheetml.comments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195" activeTab="5"/>
  </bookViews>
  <sheets>
    <sheet name="Лист1" sheetId="1" r:id="rId1"/>
    <sheet name="январь23" sheetId="2" state="hidden" r:id="rId2"/>
    <sheet name="февраль23" sheetId="3" state="hidden" r:id="rId3"/>
    <sheet name="март23" sheetId="4" state="hidden" r:id="rId4"/>
    <sheet name="січень24" sheetId="14" r:id="rId5"/>
    <sheet name="лютий24" sheetId="15" r:id="rId6"/>
    <sheet name="березень24" sheetId="16" r:id="rId7"/>
    <sheet name="квітень24" sheetId="17" r:id="rId8"/>
    <sheet name="ТРАВЕНЬ24" sheetId="18" r:id="rId9"/>
    <sheet name="червень24" sheetId="19" r:id="rId10"/>
    <sheet name="липень24" sheetId="20" r:id="rId11"/>
    <sheet name="серпень24" sheetId="21" r:id="rId12"/>
    <sheet name="вересень 24" sheetId="22" r:id="rId13"/>
    <sheet name="жовтень24" sheetId="23" r:id="rId14"/>
    <sheet name="листопад24" sheetId="24" r:id="rId15"/>
    <sheet name="ГРУДЕНЬ" sheetId="2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calcPr calcId="125725"/>
</workbook>
</file>

<file path=xl/calcChain.xml><?xml version="1.0" encoding="utf-8"?>
<calcChain xmlns="http://schemas.openxmlformats.org/spreadsheetml/2006/main">
  <c r="JC7" i="1"/>
  <c r="AL67" i="25" l="1"/>
  <c r="AL63"/>
  <c r="AL68" s="1"/>
  <c r="AK63"/>
  <c r="AK68" s="1"/>
  <c r="JC8" i="1" s="1"/>
  <c r="AL34" i="25"/>
  <c r="AL65" s="1"/>
  <c r="AK34"/>
  <c r="AK65" s="1"/>
  <c r="JC5" i="1" s="1"/>
  <c r="AL21" i="25"/>
  <c r="AL66" s="1"/>
  <c r="AK21"/>
  <c r="AK66" s="1"/>
  <c r="JC6" i="1" s="1"/>
  <c r="AK17" i="25"/>
  <c r="AL14"/>
  <c r="AK14"/>
  <c r="AL9"/>
  <c r="AL64" s="1"/>
  <c r="AK9"/>
  <c r="AK64" s="1"/>
  <c r="JC4" i="1" s="1"/>
  <c r="JC3" s="1"/>
  <c r="JC9"/>
  <c r="AJ67" i="25"/>
  <c r="AJ63"/>
  <c r="AJ68" s="1"/>
  <c r="AI63"/>
  <c r="AI68" s="1"/>
  <c r="JB8" i="1" s="1"/>
  <c r="AJ34" i="25"/>
  <c r="AJ65" s="1"/>
  <c r="AI34"/>
  <c r="AI65" s="1"/>
  <c r="JB5" i="1" s="1"/>
  <c r="AJ21" i="25"/>
  <c r="AJ66" s="1"/>
  <c r="AI21"/>
  <c r="AI66" s="1"/>
  <c r="JB6" i="1" s="1"/>
  <c r="AI17" i="25"/>
  <c r="AJ14"/>
  <c r="AI14"/>
  <c r="AJ9"/>
  <c r="AI9"/>
  <c r="JB7" i="1"/>
  <c r="JB9"/>
  <c r="JA7"/>
  <c r="JA9"/>
  <c r="JC15" l="1"/>
  <c r="JC17" s="1"/>
  <c r="AK69" i="25"/>
  <c r="AL69"/>
  <c r="AI64"/>
  <c r="AJ64"/>
  <c r="AJ69" s="1"/>
  <c r="AI69"/>
  <c r="JB4" i="1"/>
  <c r="JB3" s="1"/>
  <c r="JB15" s="1"/>
  <c r="JB17" s="1"/>
  <c r="AH67" i="25" l="1"/>
  <c r="AH63"/>
  <c r="AH68" s="1"/>
  <c r="AG63"/>
  <c r="AG68" s="1"/>
  <c r="JA8" i="1" s="1"/>
  <c r="AH34" i="25"/>
  <c r="AH65" s="1"/>
  <c r="AG34"/>
  <c r="AG65" s="1"/>
  <c r="JA5" i="1" s="1"/>
  <c r="AH21" i="25"/>
  <c r="AH66" s="1"/>
  <c r="AG21"/>
  <c r="AG66" s="1"/>
  <c r="JA6" i="1" s="1"/>
  <c r="AG17" i="25"/>
  <c r="AH14"/>
  <c r="AG14"/>
  <c r="AH9"/>
  <c r="AH64" s="1"/>
  <c r="AG9"/>
  <c r="IZ7" i="1"/>
  <c r="IZ9"/>
  <c r="AG64" i="25" l="1"/>
  <c r="JA4" i="1" s="1"/>
  <c r="JA3" s="1"/>
  <c r="JA15" s="1"/>
  <c r="JA17" s="1"/>
  <c r="AH69" i="25"/>
  <c r="AG69"/>
  <c r="AF67" l="1"/>
  <c r="AF63"/>
  <c r="AF68" s="1"/>
  <c r="AE63"/>
  <c r="AE68" s="1"/>
  <c r="IZ8" i="1" s="1"/>
  <c r="AF34" i="25"/>
  <c r="AF65" s="1"/>
  <c r="AE34"/>
  <c r="AE65" s="1"/>
  <c r="IZ5" i="1" s="1"/>
  <c r="AF21" i="25"/>
  <c r="AF66" s="1"/>
  <c r="AE21"/>
  <c r="AE66" s="1"/>
  <c r="IZ6" i="1" s="1"/>
  <c r="AE17" i="25"/>
  <c r="AF14"/>
  <c r="AE14"/>
  <c r="AF9"/>
  <c r="AE9"/>
  <c r="AE64" s="1"/>
  <c r="IZ4" i="1" s="1"/>
  <c r="IZ3" s="1"/>
  <c r="IZ15" s="1"/>
  <c r="IZ17" s="1"/>
  <c r="AF64" i="25" l="1"/>
  <c r="AF69" s="1"/>
  <c r="AE69"/>
  <c r="IY7" i="1" l="1"/>
  <c r="IY9"/>
  <c r="AD34" i="25"/>
  <c r="AD65" s="1"/>
  <c r="AD67"/>
  <c r="AD63"/>
  <c r="AD68" s="1"/>
  <c r="AC63"/>
  <c r="AC68" s="1"/>
  <c r="IY8" i="1" s="1"/>
  <c r="AC34" i="25"/>
  <c r="AC65" s="1"/>
  <c r="IY5" i="1" s="1"/>
  <c r="AD21" i="25"/>
  <c r="AD66" s="1"/>
  <c r="AC21"/>
  <c r="AC66" s="1"/>
  <c r="IY6" i="1" s="1"/>
  <c r="AC17" i="25"/>
  <c r="AD14"/>
  <c r="AC14"/>
  <c r="AD9"/>
  <c r="AC9"/>
  <c r="AC64" l="1"/>
  <c r="IY4" i="1" s="1"/>
  <c r="IY3" s="1"/>
  <c r="IY15" s="1"/>
  <c r="IY17" s="1"/>
  <c r="AD64" i="25"/>
  <c r="AD69"/>
  <c r="AC69"/>
  <c r="IX7" i="1" l="1"/>
  <c r="IX9"/>
  <c r="AB67" i="25" l="1"/>
  <c r="AB63"/>
  <c r="AB68" s="1"/>
  <c r="AA63"/>
  <c r="AA68" s="1"/>
  <c r="IX8" i="1" s="1"/>
  <c r="AB34" i="25"/>
  <c r="AB65" s="1"/>
  <c r="AA34"/>
  <c r="AA65" s="1"/>
  <c r="IX5" i="1" s="1"/>
  <c r="AB21" i="25"/>
  <c r="AB66" s="1"/>
  <c r="AA21"/>
  <c r="AA66" s="1"/>
  <c r="IX6" i="1" s="1"/>
  <c r="AA17" i="25"/>
  <c r="AB14"/>
  <c r="AA14"/>
  <c r="AB9"/>
  <c r="AB64" s="1"/>
  <c r="AA9"/>
  <c r="Z67"/>
  <c r="Z63"/>
  <c r="Z68" s="1"/>
  <c r="Y63"/>
  <c r="Y68" s="1"/>
  <c r="IW8" i="1" s="1"/>
  <c r="Z34" i="25"/>
  <c r="Z65" s="1"/>
  <c r="Y34"/>
  <c r="Y65" s="1"/>
  <c r="IW5" i="1" s="1"/>
  <c r="Z21" i="25"/>
  <c r="Z66" s="1"/>
  <c r="Y21"/>
  <c r="Y66" s="1"/>
  <c r="IW6" i="1" s="1"/>
  <c r="Y17" i="25"/>
  <c r="Z14"/>
  <c r="Y14"/>
  <c r="Z9"/>
  <c r="Y9"/>
  <c r="Y64" s="1"/>
  <c r="IW7" i="1"/>
  <c r="IW9"/>
  <c r="AA64" i="25" l="1"/>
  <c r="AB69"/>
  <c r="Z64"/>
  <c r="Y69"/>
  <c r="IW4" i="1"/>
  <c r="IW3" s="1"/>
  <c r="IW15" s="1"/>
  <c r="IW17" s="1"/>
  <c r="Z69" i="25"/>
  <c r="AA69" l="1"/>
  <c r="IX4" i="1"/>
  <c r="IX3" s="1"/>
  <c r="IX15" s="1"/>
  <c r="IX17" s="1"/>
  <c r="IV7"/>
  <c r="X34" i="25"/>
  <c r="X65" s="1"/>
  <c r="X14"/>
  <c r="X67"/>
  <c r="X63"/>
  <c r="X68" s="1"/>
  <c r="W63"/>
  <c r="W68" s="1"/>
  <c r="IV8" i="1" s="1"/>
  <c r="W34" i="25"/>
  <c r="W65" s="1"/>
  <c r="IV5" i="1" s="1"/>
  <c r="X21" i="25"/>
  <c r="X66" s="1"/>
  <c r="W21"/>
  <c r="W66" s="1"/>
  <c r="IV6" i="1" s="1"/>
  <c r="W17" i="25"/>
  <c r="W14"/>
  <c r="X9"/>
  <c r="W9"/>
  <c r="W64" s="1"/>
  <c r="IV4" i="1" s="1"/>
  <c r="IV9"/>
  <c r="V67" i="25"/>
  <c r="V63"/>
  <c r="V68" s="1"/>
  <c r="U63"/>
  <c r="U68" s="1"/>
  <c r="IU8" i="1" s="1"/>
  <c r="V34" i="25"/>
  <c r="V65"/>
  <c r="U34"/>
  <c r="U65"/>
  <c r="IU5" i="1" s="1"/>
  <c r="V21" i="25"/>
  <c r="V66" s="1"/>
  <c r="U21"/>
  <c r="U66" s="1"/>
  <c r="IU6" i="1" s="1"/>
  <c r="U17" i="25"/>
  <c r="V14"/>
  <c r="U14"/>
  <c r="V9"/>
  <c r="V64" s="1"/>
  <c r="V69" s="1"/>
  <c r="U9"/>
  <c r="U64" s="1"/>
  <c r="IU7" i="1"/>
  <c r="IU9"/>
  <c r="IT7"/>
  <c r="IT9"/>
  <c r="T67" i="25"/>
  <c r="T63"/>
  <c r="T68" s="1"/>
  <c r="S63"/>
  <c r="S68" s="1"/>
  <c r="IT8" i="1" s="1"/>
  <c r="T34" i="25"/>
  <c r="T65"/>
  <c r="S34"/>
  <c r="S65"/>
  <c r="IT5" i="1" s="1"/>
  <c r="T21" i="25"/>
  <c r="T66" s="1"/>
  <c r="S21"/>
  <c r="S66" s="1"/>
  <c r="IT6" i="1" s="1"/>
  <c r="S17" i="25"/>
  <c r="T14"/>
  <c r="S14"/>
  <c r="T9"/>
  <c r="T64" s="1"/>
  <c r="T69" s="1"/>
  <c r="S9"/>
  <c r="S64" s="1"/>
  <c r="C9"/>
  <c r="D9"/>
  <c r="E9"/>
  <c r="F9"/>
  <c r="G9"/>
  <c r="H9"/>
  <c r="I9"/>
  <c r="J9"/>
  <c r="K9"/>
  <c r="L9"/>
  <c r="M9"/>
  <c r="N9"/>
  <c r="O9"/>
  <c r="P9"/>
  <c r="Q9"/>
  <c r="R9"/>
  <c r="C14"/>
  <c r="D14"/>
  <c r="E14"/>
  <c r="F14"/>
  <c r="G14"/>
  <c r="H14"/>
  <c r="I14"/>
  <c r="J14"/>
  <c r="K14"/>
  <c r="L14"/>
  <c r="M14"/>
  <c r="N14"/>
  <c r="O14"/>
  <c r="P14"/>
  <c r="Q14"/>
  <c r="R14"/>
  <c r="C17"/>
  <c r="E17"/>
  <c r="G17"/>
  <c r="I17"/>
  <c r="K17"/>
  <c r="M17"/>
  <c r="O17"/>
  <c r="Q17"/>
  <c r="C21"/>
  <c r="D21"/>
  <c r="E21"/>
  <c r="F21"/>
  <c r="G21"/>
  <c r="H21"/>
  <c r="I21"/>
  <c r="J21"/>
  <c r="K21"/>
  <c r="L21"/>
  <c r="M21"/>
  <c r="N21"/>
  <c r="O21"/>
  <c r="P21"/>
  <c r="Q21"/>
  <c r="R21"/>
  <c r="C34"/>
  <c r="D34"/>
  <c r="E34"/>
  <c r="F34"/>
  <c r="G34"/>
  <c r="H34"/>
  <c r="I34"/>
  <c r="J34"/>
  <c r="K34"/>
  <c r="L34"/>
  <c r="M34"/>
  <c r="N34"/>
  <c r="O34"/>
  <c r="P34"/>
  <c r="Q34"/>
  <c r="R34"/>
  <c r="C63"/>
  <c r="D63"/>
  <c r="E63"/>
  <c r="F63"/>
  <c r="G63"/>
  <c r="H63"/>
  <c r="I63"/>
  <c r="J63"/>
  <c r="K63"/>
  <c r="L63"/>
  <c r="M63"/>
  <c r="N63"/>
  <c r="O63"/>
  <c r="P63"/>
  <c r="Q63"/>
  <c r="R63"/>
  <c r="C64"/>
  <c r="D64"/>
  <c r="E64"/>
  <c r="F64"/>
  <c r="G64"/>
  <c r="H64"/>
  <c r="I64"/>
  <c r="J64"/>
  <c r="K64"/>
  <c r="L64"/>
  <c r="M64"/>
  <c r="N64"/>
  <c r="O64"/>
  <c r="P64"/>
  <c r="Q64"/>
  <c r="R64"/>
  <c r="C65"/>
  <c r="D65"/>
  <c r="E65"/>
  <c r="F65"/>
  <c r="G65"/>
  <c r="H65"/>
  <c r="I65"/>
  <c r="J65"/>
  <c r="K65"/>
  <c r="L65"/>
  <c r="M65"/>
  <c r="N65"/>
  <c r="O65"/>
  <c r="P65"/>
  <c r="Q65"/>
  <c r="R65"/>
  <c r="C66"/>
  <c r="D66"/>
  <c r="E66"/>
  <c r="F66"/>
  <c r="G66"/>
  <c r="H66"/>
  <c r="I66"/>
  <c r="J66"/>
  <c r="K66"/>
  <c r="L66"/>
  <c r="M66"/>
  <c r="N66"/>
  <c r="O66"/>
  <c r="P66"/>
  <c r="Q66"/>
  <c r="R66"/>
  <c r="D67"/>
  <c r="F67"/>
  <c r="H67"/>
  <c r="J67"/>
  <c r="L67"/>
  <c r="N67"/>
  <c r="P67"/>
  <c r="R67"/>
  <c r="C68"/>
  <c r="D68"/>
  <c r="E68"/>
  <c r="F68"/>
  <c r="G68"/>
  <c r="H68"/>
  <c r="I68"/>
  <c r="J68"/>
  <c r="K68"/>
  <c r="L68"/>
  <c r="M68"/>
  <c r="N68"/>
  <c r="O68"/>
  <c r="P68"/>
  <c r="Q68"/>
  <c r="R68"/>
  <c r="C69"/>
  <c r="D69"/>
  <c r="E69"/>
  <c r="F69"/>
  <c r="G69"/>
  <c r="H69"/>
  <c r="I69"/>
  <c r="J69"/>
  <c r="K69"/>
  <c r="L69"/>
  <c r="M69"/>
  <c r="N69"/>
  <c r="O69"/>
  <c r="P69"/>
  <c r="Q69"/>
  <c r="R69"/>
  <c r="C9" i="24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C17"/>
  <c r="E17"/>
  <c r="G17"/>
  <c r="I17"/>
  <c r="K17"/>
  <c r="L17"/>
  <c r="M17"/>
  <c r="O17"/>
  <c r="Q17"/>
  <c r="S17"/>
  <c r="U17"/>
  <c r="W17"/>
  <c r="Y17"/>
  <c r="AA17"/>
  <c r="AC17"/>
  <c r="AE17"/>
  <c r="AG17"/>
  <c r="AI17"/>
  <c r="AK17"/>
  <c r="AM17"/>
  <c r="AO17"/>
  <c r="AQ17"/>
  <c r="AS17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D67"/>
  <c r="F67"/>
  <c r="H67"/>
  <c r="J67"/>
  <c r="L67"/>
  <c r="N67"/>
  <c r="P67"/>
  <c r="R67"/>
  <c r="T67"/>
  <c r="V67"/>
  <c r="X67"/>
  <c r="Z67"/>
  <c r="AB67"/>
  <c r="AD67"/>
  <c r="AF67"/>
  <c r="AH67"/>
  <c r="AJ67"/>
  <c r="AL67"/>
  <c r="AN67"/>
  <c r="AP67"/>
  <c r="AR67"/>
  <c r="AT67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C10" i="23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M18"/>
  <c r="AO18"/>
  <c r="AQ18"/>
  <c r="AS18"/>
  <c r="AU18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C63"/>
  <c r="C68" s="1"/>
  <c r="D63"/>
  <c r="E63"/>
  <c r="E68" s="1"/>
  <c r="F63"/>
  <c r="G63"/>
  <c r="G68" s="1"/>
  <c r="H63"/>
  <c r="I63"/>
  <c r="I68" s="1"/>
  <c r="J63"/>
  <c r="K63"/>
  <c r="K68" s="1"/>
  <c r="L63"/>
  <c r="M63"/>
  <c r="M68" s="1"/>
  <c r="N63"/>
  <c r="O63"/>
  <c r="O68" s="1"/>
  <c r="P63"/>
  <c r="Q63"/>
  <c r="Q68" s="1"/>
  <c r="R63"/>
  <c r="S63"/>
  <c r="S68" s="1"/>
  <c r="T63"/>
  <c r="U63"/>
  <c r="U68" s="1"/>
  <c r="V63"/>
  <c r="W63"/>
  <c r="W68" s="1"/>
  <c r="X63"/>
  <c r="Y63"/>
  <c r="Y68" s="1"/>
  <c r="Z63"/>
  <c r="AA63"/>
  <c r="AA68" s="1"/>
  <c r="AB63"/>
  <c r="AC63"/>
  <c r="AC68" s="1"/>
  <c r="AD63"/>
  <c r="AE63"/>
  <c r="AE68" s="1"/>
  <c r="AF63"/>
  <c r="AG63"/>
  <c r="AG68" s="1"/>
  <c r="AH63"/>
  <c r="AI63"/>
  <c r="AI68" s="1"/>
  <c r="AJ63"/>
  <c r="AK63"/>
  <c r="AK68" s="1"/>
  <c r="AL63"/>
  <c r="AM63"/>
  <c r="AM68" s="1"/>
  <c r="AN63"/>
  <c r="AO63"/>
  <c r="AO68" s="1"/>
  <c r="AP63"/>
  <c r="AQ63"/>
  <c r="AQ68" s="1"/>
  <c r="AR63"/>
  <c r="AS63"/>
  <c r="AS68" s="1"/>
  <c r="AT63"/>
  <c r="AU63"/>
  <c r="AU68" s="1"/>
  <c r="AV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D67"/>
  <c r="D69" s="1"/>
  <c r="F67"/>
  <c r="H67"/>
  <c r="H69" s="1"/>
  <c r="J67"/>
  <c r="L67"/>
  <c r="L69" s="1"/>
  <c r="N67"/>
  <c r="P67"/>
  <c r="P69" s="1"/>
  <c r="R67"/>
  <c r="T67"/>
  <c r="T69" s="1"/>
  <c r="V67"/>
  <c r="X67"/>
  <c r="X69" s="1"/>
  <c r="Z67"/>
  <c r="AB67"/>
  <c r="AB69" s="1"/>
  <c r="AD67"/>
  <c r="AF67"/>
  <c r="AF69" s="1"/>
  <c r="AH67"/>
  <c r="AJ67"/>
  <c r="AJ69" s="1"/>
  <c r="AL67"/>
  <c r="AN67"/>
  <c r="AN69" s="1"/>
  <c r="AP67"/>
  <c r="AR67"/>
  <c r="AR69" s="1"/>
  <c r="AT67"/>
  <c r="AV67"/>
  <c r="AV69" s="1"/>
  <c r="D68"/>
  <c r="F68"/>
  <c r="F69" s="1"/>
  <c r="H68"/>
  <c r="J68"/>
  <c r="J69" s="1"/>
  <c r="L68"/>
  <c r="N68"/>
  <c r="N69" s="1"/>
  <c r="P68"/>
  <c r="R68"/>
  <c r="R69" s="1"/>
  <c r="T68"/>
  <c r="V68"/>
  <c r="V69" s="1"/>
  <c r="X68"/>
  <c r="Z68"/>
  <c r="Z69" s="1"/>
  <c r="AB68"/>
  <c r="AD68"/>
  <c r="AD69" s="1"/>
  <c r="AF68"/>
  <c r="AH68"/>
  <c r="AH69" s="1"/>
  <c r="AJ68"/>
  <c r="AL68"/>
  <c r="AL69" s="1"/>
  <c r="AN68"/>
  <c r="AP68"/>
  <c r="AP69" s="1"/>
  <c r="AR68"/>
  <c r="AT68"/>
  <c r="AT69" s="1"/>
  <c r="AV68"/>
  <c r="C10" i="22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C18"/>
  <c r="D18"/>
  <c r="D67" s="1"/>
  <c r="E18"/>
  <c r="F18"/>
  <c r="G18"/>
  <c r="H18"/>
  <c r="H67" s="1"/>
  <c r="I18"/>
  <c r="J18"/>
  <c r="K18"/>
  <c r="L18"/>
  <c r="L67" s="1"/>
  <c r="M18"/>
  <c r="N18"/>
  <c r="O18"/>
  <c r="P18"/>
  <c r="P67" s="1"/>
  <c r="Q18"/>
  <c r="R18"/>
  <c r="S18"/>
  <c r="T18"/>
  <c r="T67" s="1"/>
  <c r="U18"/>
  <c r="V18"/>
  <c r="W18"/>
  <c r="X18"/>
  <c r="X67" s="1"/>
  <c r="Y18"/>
  <c r="Z18"/>
  <c r="AA18"/>
  <c r="AB18"/>
  <c r="AB67" s="1"/>
  <c r="AC18"/>
  <c r="AD18"/>
  <c r="AE18"/>
  <c r="AF18"/>
  <c r="AF67" s="1"/>
  <c r="AG18"/>
  <c r="AH18"/>
  <c r="AI18"/>
  <c r="AJ18"/>
  <c r="AJ67" s="1"/>
  <c r="AK18"/>
  <c r="AL18"/>
  <c r="AM18"/>
  <c r="AN18"/>
  <c r="AN67" s="1"/>
  <c r="AO18"/>
  <c r="AP18"/>
  <c r="AQ18"/>
  <c r="AR18"/>
  <c r="AR67" s="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8"/>
  <c r="AS39"/>
  <c r="C63"/>
  <c r="D63"/>
  <c r="D68" s="1"/>
  <c r="E63"/>
  <c r="F63"/>
  <c r="F68" s="1"/>
  <c r="G63"/>
  <c r="H63"/>
  <c r="H68" s="1"/>
  <c r="I63"/>
  <c r="J63"/>
  <c r="J68" s="1"/>
  <c r="K63"/>
  <c r="L63"/>
  <c r="L68" s="1"/>
  <c r="M63"/>
  <c r="N63"/>
  <c r="N68" s="1"/>
  <c r="O63"/>
  <c r="P63"/>
  <c r="P68" s="1"/>
  <c r="Q63"/>
  <c r="R63"/>
  <c r="R68" s="1"/>
  <c r="S63"/>
  <c r="T63"/>
  <c r="T68" s="1"/>
  <c r="U63"/>
  <c r="V63"/>
  <c r="V68" s="1"/>
  <c r="W63"/>
  <c r="X63"/>
  <c r="X68" s="1"/>
  <c r="Y63"/>
  <c r="Z63"/>
  <c r="Z68" s="1"/>
  <c r="AA63"/>
  <c r="AB63"/>
  <c r="AB68" s="1"/>
  <c r="AC63"/>
  <c r="AD63"/>
  <c r="AD68" s="1"/>
  <c r="AE63"/>
  <c r="AF63"/>
  <c r="AF68" s="1"/>
  <c r="AG63"/>
  <c r="AH63"/>
  <c r="AH68" s="1"/>
  <c r="AI63"/>
  <c r="AJ63"/>
  <c r="AJ68" s="1"/>
  <c r="AK63"/>
  <c r="AL63"/>
  <c r="AL68" s="1"/>
  <c r="AM63"/>
  <c r="AN63"/>
  <c r="AN68" s="1"/>
  <c r="AO63"/>
  <c r="AP63"/>
  <c r="AP68" s="1"/>
  <c r="AQ63"/>
  <c r="AR63"/>
  <c r="AR68" s="1"/>
  <c r="C64"/>
  <c r="D64"/>
  <c r="D69" s="1"/>
  <c r="E64"/>
  <c r="F64"/>
  <c r="F69" s="1"/>
  <c r="G64"/>
  <c r="H64"/>
  <c r="H69" s="1"/>
  <c r="I64"/>
  <c r="J64"/>
  <c r="J69" s="1"/>
  <c r="K64"/>
  <c r="L64"/>
  <c r="L69" s="1"/>
  <c r="M64"/>
  <c r="N64"/>
  <c r="N69" s="1"/>
  <c r="O64"/>
  <c r="P64"/>
  <c r="P69" s="1"/>
  <c r="Q64"/>
  <c r="R64"/>
  <c r="R69" s="1"/>
  <c r="S64"/>
  <c r="T64"/>
  <c r="T69" s="1"/>
  <c r="U64"/>
  <c r="V64"/>
  <c r="V69" s="1"/>
  <c r="W64"/>
  <c r="X64"/>
  <c r="X69" s="1"/>
  <c r="Y64"/>
  <c r="Z64"/>
  <c r="Z69" s="1"/>
  <c r="AA64"/>
  <c r="AB64"/>
  <c r="AB69" s="1"/>
  <c r="AC64"/>
  <c r="AD64"/>
  <c r="AD69" s="1"/>
  <c r="AE64"/>
  <c r="AF64"/>
  <c r="AF69" s="1"/>
  <c r="AG64"/>
  <c r="AH64"/>
  <c r="AH69" s="1"/>
  <c r="AI64"/>
  <c r="AJ64"/>
  <c r="AJ69" s="1"/>
  <c r="AK64"/>
  <c r="AL64"/>
  <c r="AL69" s="1"/>
  <c r="AM64"/>
  <c r="AN64"/>
  <c r="AN69" s="1"/>
  <c r="AO64"/>
  <c r="AP64"/>
  <c r="AP69" s="1"/>
  <c r="AQ64"/>
  <c r="AR64"/>
  <c r="AR69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F67"/>
  <c r="J67"/>
  <c r="N67"/>
  <c r="R67"/>
  <c r="V67"/>
  <c r="Z67"/>
  <c r="AD67"/>
  <c r="AH67"/>
  <c r="AL67"/>
  <c r="AP67"/>
  <c r="C68"/>
  <c r="FX8" i="1" s="1"/>
  <c r="E68" i="22"/>
  <c r="G68"/>
  <c r="FZ8" i="1" s="1"/>
  <c r="I68" i="22"/>
  <c r="K68"/>
  <c r="GB8" i="1" s="1"/>
  <c r="M68" i="22"/>
  <c r="O68"/>
  <c r="GD8" i="1" s="1"/>
  <c r="Q68" i="22"/>
  <c r="S68"/>
  <c r="GF8" i="1" s="1"/>
  <c r="U68" i="22"/>
  <c r="W68"/>
  <c r="GH8" i="1" s="1"/>
  <c r="Y68" i="22"/>
  <c r="AA68"/>
  <c r="GJ8" i="1" s="1"/>
  <c r="AC68" i="22"/>
  <c r="AE68"/>
  <c r="GL8" i="1" s="1"/>
  <c r="AG68" i="22"/>
  <c r="AI68"/>
  <c r="GN8" i="1" s="1"/>
  <c r="AK68" i="22"/>
  <c r="AM68"/>
  <c r="GP8" i="1" s="1"/>
  <c r="AO68" i="22"/>
  <c r="AQ68"/>
  <c r="GR8" i="1" s="1"/>
  <c r="C69" i="22"/>
  <c r="E69"/>
  <c r="G69"/>
  <c r="I69"/>
  <c r="K69"/>
  <c r="M69"/>
  <c r="O69"/>
  <c r="Q69"/>
  <c r="S69"/>
  <c r="U69"/>
  <c r="W69"/>
  <c r="Y69"/>
  <c r="AA69"/>
  <c r="AC69"/>
  <c r="AE69"/>
  <c r="AG69"/>
  <c r="AI69"/>
  <c r="AK69"/>
  <c r="AM69"/>
  <c r="AO69"/>
  <c r="AQ69"/>
  <c r="C10" i="21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U55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H62"/>
  <c r="J62"/>
  <c r="L62"/>
  <c r="N62"/>
  <c r="P62"/>
  <c r="R62"/>
  <c r="T62"/>
  <c r="V62"/>
  <c r="X62"/>
  <c r="Z62"/>
  <c r="AB62"/>
  <c r="AD62"/>
  <c r="AF62"/>
  <c r="AH62"/>
  <c r="AJ62"/>
  <c r="AL62"/>
  <c r="AN62"/>
  <c r="AP62"/>
  <c r="AR62"/>
  <c r="AT62"/>
  <c r="AV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C10" i="2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C10" i="19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C10" i="18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C11" i="17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C22"/>
  <c r="D22"/>
  <c r="D61" s="1"/>
  <c r="E22"/>
  <c r="F22"/>
  <c r="F61" s="1"/>
  <c r="G22"/>
  <c r="H22"/>
  <c r="H61" s="1"/>
  <c r="I22"/>
  <c r="J22"/>
  <c r="J61" s="1"/>
  <c r="K22"/>
  <c r="L22"/>
  <c r="L61" s="1"/>
  <c r="M22"/>
  <c r="N22"/>
  <c r="N61" s="1"/>
  <c r="O22"/>
  <c r="P22"/>
  <c r="P61" s="1"/>
  <c r="Q22"/>
  <c r="R22"/>
  <c r="R61" s="1"/>
  <c r="S22"/>
  <c r="T22"/>
  <c r="T61" s="1"/>
  <c r="U22"/>
  <c r="V22"/>
  <c r="V61" s="1"/>
  <c r="W22"/>
  <c r="X22"/>
  <c r="X61" s="1"/>
  <c r="Y22"/>
  <c r="Z22"/>
  <c r="Z61" s="1"/>
  <c r="AA22"/>
  <c r="AB22"/>
  <c r="AB61" s="1"/>
  <c r="AC22"/>
  <c r="AD22"/>
  <c r="AD61" s="1"/>
  <c r="AE22"/>
  <c r="AF22"/>
  <c r="AF61" s="1"/>
  <c r="AG22"/>
  <c r="AH22"/>
  <c r="AH61" s="1"/>
  <c r="AI22"/>
  <c r="AJ22"/>
  <c r="AJ61" s="1"/>
  <c r="AK22"/>
  <c r="AL22"/>
  <c r="AL61" s="1"/>
  <c r="AM22"/>
  <c r="AN22"/>
  <c r="AN61" s="1"/>
  <c r="AO22"/>
  <c r="AP22"/>
  <c r="AP61" s="1"/>
  <c r="AQ22"/>
  <c r="AR22"/>
  <c r="AR61" s="1"/>
  <c r="AS22"/>
  <c r="AT22"/>
  <c r="AT61" s="1"/>
  <c r="C31"/>
  <c r="D31"/>
  <c r="D60" s="1"/>
  <c r="E31"/>
  <c r="F31"/>
  <c r="F60" s="1"/>
  <c r="G31"/>
  <c r="H31"/>
  <c r="H60" s="1"/>
  <c r="I31"/>
  <c r="J31"/>
  <c r="J60" s="1"/>
  <c r="K31"/>
  <c r="L31"/>
  <c r="L60" s="1"/>
  <c r="M31"/>
  <c r="N31"/>
  <c r="N60" s="1"/>
  <c r="O31"/>
  <c r="P31"/>
  <c r="P60" s="1"/>
  <c r="Q31"/>
  <c r="R31"/>
  <c r="R60" s="1"/>
  <c r="S31"/>
  <c r="T31"/>
  <c r="T60" s="1"/>
  <c r="U31"/>
  <c r="V31"/>
  <c r="V60" s="1"/>
  <c r="W31"/>
  <c r="X31"/>
  <c r="X60" s="1"/>
  <c r="Y31"/>
  <c r="Z31"/>
  <c r="Z60" s="1"/>
  <c r="AA31"/>
  <c r="AB31"/>
  <c r="AB60" s="1"/>
  <c r="AC31"/>
  <c r="AD31"/>
  <c r="AD60" s="1"/>
  <c r="AE31"/>
  <c r="AF31"/>
  <c r="AF60" s="1"/>
  <c r="AG31"/>
  <c r="AH31"/>
  <c r="AH60" s="1"/>
  <c r="AI31"/>
  <c r="AJ31"/>
  <c r="AJ60" s="1"/>
  <c r="AK31"/>
  <c r="AL31"/>
  <c r="AL60" s="1"/>
  <c r="AM31"/>
  <c r="AN31"/>
  <c r="AN60" s="1"/>
  <c r="AO31"/>
  <c r="AP31"/>
  <c r="AP60" s="1"/>
  <c r="AQ31"/>
  <c r="AR31"/>
  <c r="AR60" s="1"/>
  <c r="AS31"/>
  <c r="AT31"/>
  <c r="AT60" s="1"/>
  <c r="C58"/>
  <c r="D58"/>
  <c r="D63" s="1"/>
  <c r="E58"/>
  <c r="F58"/>
  <c r="F63" s="1"/>
  <c r="G58"/>
  <c r="H58"/>
  <c r="H63" s="1"/>
  <c r="I58"/>
  <c r="J58"/>
  <c r="J63" s="1"/>
  <c r="K58"/>
  <c r="L58"/>
  <c r="L63" s="1"/>
  <c r="M58"/>
  <c r="N58"/>
  <c r="N63" s="1"/>
  <c r="O58"/>
  <c r="P58"/>
  <c r="P63" s="1"/>
  <c r="Q58"/>
  <c r="R58"/>
  <c r="R63" s="1"/>
  <c r="S58"/>
  <c r="T58"/>
  <c r="T63" s="1"/>
  <c r="U58"/>
  <c r="V58"/>
  <c r="V63" s="1"/>
  <c r="W58"/>
  <c r="X58"/>
  <c r="X63" s="1"/>
  <c r="Y58"/>
  <c r="Z58"/>
  <c r="Z63" s="1"/>
  <c r="AA58"/>
  <c r="AB58"/>
  <c r="AB63" s="1"/>
  <c r="AC58"/>
  <c r="AD58"/>
  <c r="AD63" s="1"/>
  <c r="AE58"/>
  <c r="AF58"/>
  <c r="AF63" s="1"/>
  <c r="AG58"/>
  <c r="AH58"/>
  <c r="AH63" s="1"/>
  <c r="AI58"/>
  <c r="AJ58"/>
  <c r="AJ63" s="1"/>
  <c r="AK58"/>
  <c r="AL58"/>
  <c r="AL63" s="1"/>
  <c r="AM58"/>
  <c r="AN58"/>
  <c r="AN63" s="1"/>
  <c r="AO58"/>
  <c r="AP58"/>
  <c r="AP63" s="1"/>
  <c r="AQ58"/>
  <c r="AR58"/>
  <c r="AR63" s="1"/>
  <c r="AS58"/>
  <c r="AT58"/>
  <c r="AT63" s="1"/>
  <c r="C59"/>
  <c r="D59"/>
  <c r="D64" s="1"/>
  <c r="E59"/>
  <c r="F59"/>
  <c r="F64" s="1"/>
  <c r="G59"/>
  <c r="H59"/>
  <c r="H64" s="1"/>
  <c r="I59"/>
  <c r="J59"/>
  <c r="J64" s="1"/>
  <c r="K59"/>
  <c r="L59"/>
  <c r="L64" s="1"/>
  <c r="M59"/>
  <c r="N59"/>
  <c r="N64" s="1"/>
  <c r="O59"/>
  <c r="P59"/>
  <c r="P64" s="1"/>
  <c r="Q59"/>
  <c r="R59"/>
  <c r="R64" s="1"/>
  <c r="S59"/>
  <c r="T59"/>
  <c r="T64" s="1"/>
  <c r="U59"/>
  <c r="V59"/>
  <c r="V64" s="1"/>
  <c r="W59"/>
  <c r="X59"/>
  <c r="X64" s="1"/>
  <c r="Y59"/>
  <c r="Z59"/>
  <c r="Z64" s="1"/>
  <c r="AA59"/>
  <c r="AB59"/>
  <c r="AB64" s="1"/>
  <c r="AC59"/>
  <c r="AD59"/>
  <c r="AD64" s="1"/>
  <c r="AE59"/>
  <c r="AF59"/>
  <c r="AF64" s="1"/>
  <c r="AG59"/>
  <c r="AH59"/>
  <c r="AH64" s="1"/>
  <c r="AI59"/>
  <c r="AJ59"/>
  <c r="AJ64" s="1"/>
  <c r="AK59"/>
  <c r="AL59"/>
  <c r="AL64" s="1"/>
  <c r="AM59"/>
  <c r="AN59"/>
  <c r="AN64" s="1"/>
  <c r="AO59"/>
  <c r="AP59"/>
  <c r="AP64" s="1"/>
  <c r="AQ59"/>
  <c r="AR59"/>
  <c r="AR64" s="1"/>
  <c r="AS59"/>
  <c r="AT59"/>
  <c r="AT64" s="1"/>
  <c r="C60"/>
  <c r="BP5" i="1" s="1"/>
  <c r="E60" i="17"/>
  <c r="G60"/>
  <c r="BR5" i="1" s="1"/>
  <c r="I60" i="17"/>
  <c r="K60"/>
  <c r="BT5" i="1" s="1"/>
  <c r="M60" i="17"/>
  <c r="O60"/>
  <c r="BV5" i="1" s="1"/>
  <c r="Q60" i="17"/>
  <c r="S60"/>
  <c r="BX5" i="1" s="1"/>
  <c r="U60" i="17"/>
  <c r="W60"/>
  <c r="BZ5" i="1" s="1"/>
  <c r="Y60" i="17"/>
  <c r="AA60"/>
  <c r="CB5" i="1" s="1"/>
  <c r="AC60" i="17"/>
  <c r="AE60"/>
  <c r="CD5" i="1" s="1"/>
  <c r="AG60" i="17"/>
  <c r="AI60"/>
  <c r="CF5" i="1" s="1"/>
  <c r="AK60" i="17"/>
  <c r="AM60"/>
  <c r="CH5" i="1" s="1"/>
  <c r="AO60" i="17"/>
  <c r="AQ60"/>
  <c r="CJ5" i="1" s="1"/>
  <c r="AS60" i="17"/>
  <c r="C61"/>
  <c r="BP6" i="1" s="1"/>
  <c r="E61" i="17"/>
  <c r="G61"/>
  <c r="BR6" i="1" s="1"/>
  <c r="I61" i="17"/>
  <c r="K61"/>
  <c r="BT6" i="1" s="1"/>
  <c r="M61" i="17"/>
  <c r="O61"/>
  <c r="BV6" i="1" s="1"/>
  <c r="Q61" i="17"/>
  <c r="S61"/>
  <c r="BX6" i="1" s="1"/>
  <c r="U61" i="17"/>
  <c r="W61"/>
  <c r="BZ6" i="1" s="1"/>
  <c r="Y61" i="17"/>
  <c r="AA61"/>
  <c r="CB6" i="1" s="1"/>
  <c r="AC61" i="17"/>
  <c r="AE61"/>
  <c r="CD6" i="1" s="1"/>
  <c r="AG61" i="17"/>
  <c r="AI61"/>
  <c r="CF6" i="1" s="1"/>
  <c r="AK61" i="17"/>
  <c r="AM61"/>
  <c r="CH6" i="1" s="1"/>
  <c r="AO61" i="17"/>
  <c r="AQ61"/>
  <c r="CJ6" i="1" s="1"/>
  <c r="AS61" i="17"/>
  <c r="C63"/>
  <c r="E63"/>
  <c r="BQ8" i="1" s="1"/>
  <c r="G63" i="17"/>
  <c r="I63"/>
  <c r="BS8" i="1" s="1"/>
  <c r="K63" i="17"/>
  <c r="M63"/>
  <c r="BU8" i="1" s="1"/>
  <c r="O63" i="17"/>
  <c r="Q63"/>
  <c r="BW8" i="1" s="1"/>
  <c r="S63" i="17"/>
  <c r="U63"/>
  <c r="BY8" i="1" s="1"/>
  <c r="W63" i="17"/>
  <c r="Y63"/>
  <c r="CA8" i="1" s="1"/>
  <c r="AA63" i="17"/>
  <c r="AC63"/>
  <c r="CC8" i="1" s="1"/>
  <c r="AE63" i="17"/>
  <c r="AG63"/>
  <c r="CE8" i="1" s="1"/>
  <c r="AI63" i="17"/>
  <c r="AK63"/>
  <c r="CG8" i="1" s="1"/>
  <c r="AM63" i="17"/>
  <c r="AO63"/>
  <c r="CI8" i="1" s="1"/>
  <c r="AQ63" i="17"/>
  <c r="AS63"/>
  <c r="CK8" i="1" s="1"/>
  <c r="C64" i="17"/>
  <c r="E64"/>
  <c r="G64"/>
  <c r="I64"/>
  <c r="K64"/>
  <c r="M64"/>
  <c r="O64"/>
  <c r="Q64"/>
  <c r="S64"/>
  <c r="U64"/>
  <c r="W64"/>
  <c r="Y64"/>
  <c r="AA64"/>
  <c r="AC64"/>
  <c r="AE64"/>
  <c r="AG64"/>
  <c r="AI64"/>
  <c r="AK64"/>
  <c r="AM64"/>
  <c r="AO64"/>
  <c r="AQ64"/>
  <c r="AS64"/>
  <c r="C11" i="16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C10" i="15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C48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C10" i="14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C9" i="4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I60"/>
  <c r="K60"/>
  <c r="M60"/>
  <c r="O60"/>
  <c r="Q60"/>
  <c r="S60"/>
  <c r="W60"/>
  <c r="Y60"/>
  <c r="AA60"/>
  <c r="AC60"/>
  <c r="AE60"/>
  <c r="AG60"/>
  <c r="AI60"/>
  <c r="AK60"/>
  <c r="AM60"/>
  <c r="AO60"/>
  <c r="AQ60"/>
  <c r="AS60"/>
  <c r="AU60"/>
  <c r="E61"/>
  <c r="G61"/>
  <c r="I61"/>
  <c r="K61"/>
  <c r="M61"/>
  <c r="O61"/>
  <c r="Q61"/>
  <c r="S61"/>
  <c r="U61"/>
  <c r="W61"/>
  <c r="Y61"/>
  <c r="AA61"/>
  <c r="AC61"/>
  <c r="AE61"/>
  <c r="AG61"/>
  <c r="AI61"/>
  <c r="AK61"/>
  <c r="AM61"/>
  <c r="AO61"/>
  <c r="AQ61"/>
  <c r="AS61"/>
  <c r="AU61"/>
  <c r="C9" i="3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C61"/>
  <c r="E61"/>
  <c r="G61"/>
  <c r="I61"/>
  <c r="K61"/>
  <c r="AM61"/>
  <c r="U62"/>
  <c r="W62"/>
  <c r="Y62"/>
  <c r="AA62"/>
  <c r="AC62"/>
  <c r="AE62"/>
  <c r="AG62"/>
  <c r="AI62"/>
  <c r="C63"/>
  <c r="E63"/>
  <c r="G63"/>
  <c r="I63"/>
  <c r="K63"/>
  <c r="M63"/>
  <c r="O63"/>
  <c r="S63"/>
  <c r="U63"/>
  <c r="W63"/>
  <c r="Y63"/>
  <c r="AA63"/>
  <c r="AC63"/>
  <c r="AE63"/>
  <c r="AG63"/>
  <c r="AI63"/>
  <c r="AK63"/>
  <c r="AM63"/>
  <c r="C9" i="2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E59"/>
  <c r="G59"/>
  <c r="I59"/>
  <c r="K59"/>
  <c r="M59"/>
  <c r="O59"/>
  <c r="Q59"/>
  <c r="S59"/>
  <c r="U59"/>
  <c r="W59"/>
  <c r="Y59"/>
  <c r="AA59"/>
  <c r="AC59"/>
  <c r="AE59"/>
  <c r="AG59"/>
  <c r="AI59"/>
  <c r="AK59"/>
  <c r="AM59"/>
  <c r="AO59"/>
  <c r="AQ59"/>
  <c r="C62"/>
  <c r="K62"/>
  <c r="M62"/>
  <c r="O62"/>
  <c r="Q62"/>
  <c r="S62"/>
  <c r="U62"/>
  <c r="W62"/>
  <c r="Y62"/>
  <c r="AA62"/>
  <c r="AC62"/>
  <c r="AE62"/>
  <c r="AG62"/>
  <c r="AI62"/>
  <c r="AK62"/>
  <c r="AM62"/>
  <c r="AO62"/>
  <c r="AQ62"/>
  <c r="AS62"/>
  <c r="B4" i="1"/>
  <c r="C4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BH4"/>
  <c r="BI4"/>
  <c r="BJ4"/>
  <c r="BK4"/>
  <c r="BL4"/>
  <c r="BM4"/>
  <c r="BN4"/>
  <c r="BO4"/>
  <c r="BP4"/>
  <c r="BQ4"/>
  <c r="BR4"/>
  <c r="BS4"/>
  <c r="BT4"/>
  <c r="BU4"/>
  <c r="BV4"/>
  <c r="BW4"/>
  <c r="BX4"/>
  <c r="BY4"/>
  <c r="BZ4"/>
  <c r="CA4"/>
  <c r="CB4"/>
  <c r="CC4"/>
  <c r="CD4"/>
  <c r="CE4"/>
  <c r="CF4"/>
  <c r="CG4"/>
  <c r="CH4"/>
  <c r="CI4"/>
  <c r="CJ4"/>
  <c r="CK4"/>
  <c r="CL4"/>
  <c r="CM4"/>
  <c r="CN4"/>
  <c r="CO4"/>
  <c r="CP4"/>
  <c r="CQ4"/>
  <c r="CR4"/>
  <c r="CS4"/>
  <c r="CT4"/>
  <c r="CU4"/>
  <c r="CV4"/>
  <c r="CW4"/>
  <c r="CX4"/>
  <c r="CY4"/>
  <c r="CZ4"/>
  <c r="DA4"/>
  <c r="DB4"/>
  <c r="DC4"/>
  <c r="DD4"/>
  <c r="DE4"/>
  <c r="DF4"/>
  <c r="DG4"/>
  <c r="DH4"/>
  <c r="DI4"/>
  <c r="DJ4"/>
  <c r="DK4"/>
  <c r="DL4"/>
  <c r="DM4"/>
  <c r="DN4"/>
  <c r="DO4"/>
  <c r="DP4"/>
  <c r="DQ4"/>
  <c r="DR4"/>
  <c r="DS4"/>
  <c r="DT4"/>
  <c r="DU4"/>
  <c r="DV4"/>
  <c r="DW4"/>
  <c r="DX4"/>
  <c r="DY4"/>
  <c r="DZ4"/>
  <c r="EA4"/>
  <c r="EB4"/>
  <c r="EC4"/>
  <c r="ED4"/>
  <c r="EE4"/>
  <c r="EF4"/>
  <c r="EG4"/>
  <c r="EH4"/>
  <c r="EI4"/>
  <c r="EJ4"/>
  <c r="EK4"/>
  <c r="EL4"/>
  <c r="EM4"/>
  <c r="EN4"/>
  <c r="EO4"/>
  <c r="EP4"/>
  <c r="EQ4"/>
  <c r="ER4"/>
  <c r="ES4"/>
  <c r="ET4"/>
  <c r="EU4"/>
  <c r="EV4"/>
  <c r="EW4"/>
  <c r="EX4"/>
  <c r="EY4"/>
  <c r="EZ4"/>
  <c r="FA4"/>
  <c r="FB4"/>
  <c r="FC4"/>
  <c r="FD4"/>
  <c r="FE4"/>
  <c r="FF4"/>
  <c r="FG4"/>
  <c r="FH4"/>
  <c r="FI4"/>
  <c r="FJ4"/>
  <c r="FK4"/>
  <c r="FL4"/>
  <c r="FM4"/>
  <c r="FN4"/>
  <c r="FO4"/>
  <c r="FP4"/>
  <c r="FQ4"/>
  <c r="FR4"/>
  <c r="FS4"/>
  <c r="FT4"/>
  <c r="FU4"/>
  <c r="FV4"/>
  <c r="FW4"/>
  <c r="FX4"/>
  <c r="FY4"/>
  <c r="FZ4"/>
  <c r="GA4"/>
  <c r="GB4"/>
  <c r="GC4"/>
  <c r="GD4"/>
  <c r="GE4"/>
  <c r="GF4"/>
  <c r="GG4"/>
  <c r="GH4"/>
  <c r="GI4"/>
  <c r="GJ4"/>
  <c r="GK4"/>
  <c r="GL4"/>
  <c r="GM4"/>
  <c r="GN4"/>
  <c r="GO4"/>
  <c r="GP4"/>
  <c r="GQ4"/>
  <c r="GR4"/>
  <c r="GS4"/>
  <c r="GT4"/>
  <c r="GU4"/>
  <c r="GV4"/>
  <c r="GW4"/>
  <c r="GX4"/>
  <c r="GY4"/>
  <c r="GZ4"/>
  <c r="HA4"/>
  <c r="HB4"/>
  <c r="HC4"/>
  <c r="HD4"/>
  <c r="HE4"/>
  <c r="HF4"/>
  <c r="HG4"/>
  <c r="HH4"/>
  <c r="HI4"/>
  <c r="HJ4"/>
  <c r="HK4"/>
  <c r="HL4"/>
  <c r="HM4"/>
  <c r="HN4"/>
  <c r="HO4"/>
  <c r="HP4"/>
  <c r="HQ4"/>
  <c r="HR4"/>
  <c r="HS4"/>
  <c r="HT4"/>
  <c r="HU4"/>
  <c r="HV4"/>
  <c r="HW4"/>
  <c r="HX4"/>
  <c r="HY4"/>
  <c r="HZ4"/>
  <c r="IA4"/>
  <c r="IB4"/>
  <c r="IC4"/>
  <c r="ID4"/>
  <c r="IE4"/>
  <c r="IF4"/>
  <c r="IG4"/>
  <c r="IH4"/>
  <c r="II4"/>
  <c r="IJ4"/>
  <c r="IK4"/>
  <c r="IL4"/>
  <c r="IM4"/>
  <c r="IN4"/>
  <c r="IO4"/>
  <c r="IP4"/>
  <c r="IQ4"/>
  <c r="IR4"/>
  <c r="IS4"/>
  <c r="B5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BH5"/>
  <c r="BI5"/>
  <c r="BJ5"/>
  <c r="BK5"/>
  <c r="BL5"/>
  <c r="BM5"/>
  <c r="BN5"/>
  <c r="BO5"/>
  <c r="BQ5"/>
  <c r="BS5"/>
  <c r="BU5"/>
  <c r="BW5"/>
  <c r="BY5"/>
  <c r="CA5"/>
  <c r="CC5"/>
  <c r="CE5"/>
  <c r="CG5"/>
  <c r="CI5"/>
  <c r="CK5"/>
  <c r="CL5"/>
  <c r="CM5"/>
  <c r="CN5"/>
  <c r="CO5"/>
  <c r="CP5"/>
  <c r="CQ5"/>
  <c r="CR5"/>
  <c r="CS5"/>
  <c r="CT5"/>
  <c r="CU5"/>
  <c r="CV5"/>
  <c r="CW5"/>
  <c r="CX5"/>
  <c r="CY5"/>
  <c r="CZ5"/>
  <c r="DA5"/>
  <c r="DB5"/>
  <c r="DC5"/>
  <c r="DD5"/>
  <c r="DE5"/>
  <c r="DF5"/>
  <c r="DG5"/>
  <c r="DH5"/>
  <c r="DI5"/>
  <c r="DJ5"/>
  <c r="DK5"/>
  <c r="DL5"/>
  <c r="DM5"/>
  <c r="DN5"/>
  <c r="DO5"/>
  <c r="DP5"/>
  <c r="DQ5"/>
  <c r="DR5"/>
  <c r="DS5"/>
  <c r="DT5"/>
  <c r="DU5"/>
  <c r="DV5"/>
  <c r="DW5"/>
  <c r="DX5"/>
  <c r="DY5"/>
  <c r="DZ5"/>
  <c r="EA5"/>
  <c r="EB5"/>
  <c r="EC5"/>
  <c r="ED5"/>
  <c r="EE5"/>
  <c r="EF5"/>
  <c r="EG5"/>
  <c r="EH5"/>
  <c r="EI5"/>
  <c r="EJ5"/>
  <c r="EK5"/>
  <c r="EL5"/>
  <c r="EM5"/>
  <c r="EN5"/>
  <c r="EO5"/>
  <c r="EP5"/>
  <c r="EQ5"/>
  <c r="ER5"/>
  <c r="ES5"/>
  <c r="ET5"/>
  <c r="EU5"/>
  <c r="EV5"/>
  <c r="EW5"/>
  <c r="EX5"/>
  <c r="EY5"/>
  <c r="EZ5"/>
  <c r="FA5"/>
  <c r="FB5"/>
  <c r="FC5"/>
  <c r="FD5"/>
  <c r="FE5"/>
  <c r="FF5"/>
  <c r="FG5"/>
  <c r="FH5"/>
  <c r="FI5"/>
  <c r="FJ5"/>
  <c r="FK5"/>
  <c r="FL5"/>
  <c r="FM5"/>
  <c r="FN5"/>
  <c r="FO5"/>
  <c r="FP5"/>
  <c r="FQ5"/>
  <c r="FR5"/>
  <c r="FS5"/>
  <c r="FT5"/>
  <c r="FU5"/>
  <c r="FV5"/>
  <c r="FW5"/>
  <c r="FX5"/>
  <c r="FY5"/>
  <c r="FZ5"/>
  <c r="GA5"/>
  <c r="GB5"/>
  <c r="GC5"/>
  <c r="GD5"/>
  <c r="GE5"/>
  <c r="GF5"/>
  <c r="GG5"/>
  <c r="GH5"/>
  <c r="GI5"/>
  <c r="GJ5"/>
  <c r="GK5"/>
  <c r="GL5"/>
  <c r="GM5"/>
  <c r="GN5"/>
  <c r="GO5"/>
  <c r="GP5"/>
  <c r="GQ5"/>
  <c r="GR5"/>
  <c r="GS5"/>
  <c r="GT5"/>
  <c r="GU5"/>
  <c r="GV5"/>
  <c r="GW5"/>
  <c r="GX5"/>
  <c r="GY5"/>
  <c r="GZ5"/>
  <c r="HA5"/>
  <c r="HB5"/>
  <c r="HC5"/>
  <c r="HD5"/>
  <c r="HE5"/>
  <c r="HF5"/>
  <c r="HG5"/>
  <c r="HH5"/>
  <c r="HI5"/>
  <c r="HJ5"/>
  <c r="HK5"/>
  <c r="HL5"/>
  <c r="HM5"/>
  <c r="HN5"/>
  <c r="HO5"/>
  <c r="HP5"/>
  <c r="HQ5"/>
  <c r="HR5"/>
  <c r="HS5"/>
  <c r="HT5"/>
  <c r="HU5"/>
  <c r="HV5"/>
  <c r="HW5"/>
  <c r="HX5"/>
  <c r="HY5"/>
  <c r="HZ5"/>
  <c r="IA5"/>
  <c r="IB5"/>
  <c r="IC5"/>
  <c r="ID5"/>
  <c r="IE5"/>
  <c r="IF5"/>
  <c r="IG5"/>
  <c r="IH5"/>
  <c r="II5"/>
  <c r="IJ5"/>
  <c r="IK5"/>
  <c r="IL5"/>
  <c r="IM5"/>
  <c r="IN5"/>
  <c r="IO5"/>
  <c r="IP5"/>
  <c r="IQ5"/>
  <c r="IR5"/>
  <c r="IS5"/>
  <c r="B6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Q6"/>
  <c r="BS6"/>
  <c r="BU6"/>
  <c r="BW6"/>
  <c r="BY6"/>
  <c r="CA6"/>
  <c r="CC6"/>
  <c r="CE6"/>
  <c r="CG6"/>
  <c r="CI6"/>
  <c r="CK6"/>
  <c r="CL6"/>
  <c r="CM6"/>
  <c r="CN6"/>
  <c r="CO6"/>
  <c r="CP6"/>
  <c r="CQ6"/>
  <c r="CR6"/>
  <c r="CS6"/>
  <c r="CT6"/>
  <c r="CU6"/>
  <c r="CV6"/>
  <c r="CW6"/>
  <c r="CX6"/>
  <c r="CY6"/>
  <c r="CZ6"/>
  <c r="DA6"/>
  <c r="DB6"/>
  <c r="DC6"/>
  <c r="DD6"/>
  <c r="DE6"/>
  <c r="DF6"/>
  <c r="DG6"/>
  <c r="DH6"/>
  <c r="DI6"/>
  <c r="DJ6"/>
  <c r="DK6"/>
  <c r="DL6"/>
  <c r="DM6"/>
  <c r="DN6"/>
  <c r="DO6"/>
  <c r="DP6"/>
  <c r="DQ6"/>
  <c r="DR6"/>
  <c r="DS6"/>
  <c r="DT6"/>
  <c r="DU6"/>
  <c r="DV6"/>
  <c r="DW6"/>
  <c r="DX6"/>
  <c r="DY6"/>
  <c r="DZ6"/>
  <c r="EA6"/>
  <c r="EB6"/>
  <c r="EC6"/>
  <c r="ED6"/>
  <c r="EE6"/>
  <c r="EF6"/>
  <c r="EG6"/>
  <c r="EH6"/>
  <c r="EI6"/>
  <c r="EJ6"/>
  <c r="EK6"/>
  <c r="EL6"/>
  <c r="EM6"/>
  <c r="EN6"/>
  <c r="EO6"/>
  <c r="EP6"/>
  <c r="EQ6"/>
  <c r="ER6"/>
  <c r="ES6"/>
  <c r="ET6"/>
  <c r="EU6"/>
  <c r="EV6"/>
  <c r="EW6"/>
  <c r="EX6"/>
  <c r="EY6"/>
  <c r="EZ6"/>
  <c r="FA6"/>
  <c r="FB6"/>
  <c r="FC6"/>
  <c r="FD6"/>
  <c r="FE6"/>
  <c r="FF6"/>
  <c r="FG6"/>
  <c r="FH6"/>
  <c r="FI6"/>
  <c r="FJ6"/>
  <c r="FK6"/>
  <c r="FL6"/>
  <c r="FM6"/>
  <c r="FN6"/>
  <c r="FO6"/>
  <c r="FP6"/>
  <c r="FQ6"/>
  <c r="FR6"/>
  <c r="FS6"/>
  <c r="FT6"/>
  <c r="FU6"/>
  <c r="FV6"/>
  <c r="FW6"/>
  <c r="FX6"/>
  <c r="FY6"/>
  <c r="FZ6"/>
  <c r="GA6"/>
  <c r="GB6"/>
  <c r="GC6"/>
  <c r="GD6"/>
  <c r="GE6"/>
  <c r="GF6"/>
  <c r="GG6"/>
  <c r="GH6"/>
  <c r="GI6"/>
  <c r="GJ6"/>
  <c r="GK6"/>
  <c r="GL6"/>
  <c r="GM6"/>
  <c r="GN6"/>
  <c r="GO6"/>
  <c r="GP6"/>
  <c r="GQ6"/>
  <c r="GR6"/>
  <c r="GS6"/>
  <c r="GT6"/>
  <c r="GU6"/>
  <c r="GV6"/>
  <c r="GW6"/>
  <c r="GX6"/>
  <c r="GY6"/>
  <c r="GZ6"/>
  <c r="HA6"/>
  <c r="HB6"/>
  <c r="HC6"/>
  <c r="HD6"/>
  <c r="HE6"/>
  <c r="HF6"/>
  <c r="HG6"/>
  <c r="HH6"/>
  <c r="HI6"/>
  <c r="HJ6"/>
  <c r="HK6"/>
  <c r="HL6"/>
  <c r="HM6"/>
  <c r="HN6"/>
  <c r="HO6"/>
  <c r="HP6"/>
  <c r="HQ6"/>
  <c r="HR6"/>
  <c r="HS6"/>
  <c r="HT6"/>
  <c r="HU6"/>
  <c r="HV6"/>
  <c r="HW6"/>
  <c r="HX6"/>
  <c r="HY6"/>
  <c r="HZ6"/>
  <c r="IA6"/>
  <c r="IB6"/>
  <c r="IC6"/>
  <c r="ID6"/>
  <c r="IE6"/>
  <c r="IF6"/>
  <c r="IG6"/>
  <c r="IH6"/>
  <c r="II6"/>
  <c r="IJ6"/>
  <c r="IK6"/>
  <c r="IL6"/>
  <c r="IM6"/>
  <c r="IN6"/>
  <c r="IO6"/>
  <c r="IP6"/>
  <c r="IQ6"/>
  <c r="IR6"/>
  <c r="IS6"/>
  <c r="DI7"/>
  <c r="DJ7"/>
  <c r="DK7"/>
  <c r="DL7"/>
  <c r="DM7"/>
  <c r="DN7"/>
  <c r="DO7"/>
  <c r="DP7"/>
  <c r="DQ7"/>
  <c r="DR7"/>
  <c r="DS7"/>
  <c r="DT7"/>
  <c r="DU7"/>
  <c r="DV7"/>
  <c r="DW7"/>
  <c r="DX7"/>
  <c r="DY7"/>
  <c r="DZ7"/>
  <c r="EA7"/>
  <c r="EB7"/>
  <c r="EC7"/>
  <c r="ED7"/>
  <c r="EE7"/>
  <c r="EF7"/>
  <c r="EG7"/>
  <c r="EH7"/>
  <c r="EI7"/>
  <c r="EJ7"/>
  <c r="EK7"/>
  <c r="EL7"/>
  <c r="EM7"/>
  <c r="EN7"/>
  <c r="EO7"/>
  <c r="EP7"/>
  <c r="EQ7"/>
  <c r="ER7"/>
  <c r="ES7"/>
  <c r="ET7"/>
  <c r="EU7"/>
  <c r="EV7"/>
  <c r="EW7"/>
  <c r="EX7"/>
  <c r="EY7"/>
  <c r="EZ7"/>
  <c r="FA7"/>
  <c r="FB7"/>
  <c r="FC7"/>
  <c r="FD7"/>
  <c r="FE7"/>
  <c r="FF7"/>
  <c r="FG7"/>
  <c r="FH7"/>
  <c r="FI7"/>
  <c r="FJ7"/>
  <c r="FK7"/>
  <c r="FL7"/>
  <c r="FM7"/>
  <c r="FN7"/>
  <c r="FO7"/>
  <c r="FP7"/>
  <c r="FQ7"/>
  <c r="FR7"/>
  <c r="FS7"/>
  <c r="FT7"/>
  <c r="FU7"/>
  <c r="FV7"/>
  <c r="FW7"/>
  <c r="FX7"/>
  <c r="FY7"/>
  <c r="FZ7"/>
  <c r="GA7"/>
  <c r="GB7"/>
  <c r="GC7"/>
  <c r="GD7"/>
  <c r="GE7"/>
  <c r="GF7"/>
  <c r="GG7"/>
  <c r="GH7"/>
  <c r="GI7"/>
  <c r="GJ7"/>
  <c r="GK7"/>
  <c r="GL7"/>
  <c r="GM7"/>
  <c r="GN7"/>
  <c r="GO7"/>
  <c r="GP7"/>
  <c r="GQ7"/>
  <c r="GR7"/>
  <c r="GS7"/>
  <c r="GT7"/>
  <c r="GU7"/>
  <c r="GV7"/>
  <c r="GW7"/>
  <c r="GX7"/>
  <c r="GY7"/>
  <c r="GZ7"/>
  <c r="HA7"/>
  <c r="HB7"/>
  <c r="HC7"/>
  <c r="HD7"/>
  <c r="HE7"/>
  <c r="HF7"/>
  <c r="HG7"/>
  <c r="HH7"/>
  <c r="HI7"/>
  <c r="HJ7"/>
  <c r="HK7"/>
  <c r="HL7"/>
  <c r="HM7"/>
  <c r="HN7"/>
  <c r="HO7"/>
  <c r="HP7"/>
  <c r="HQ7"/>
  <c r="HR7"/>
  <c r="HS7"/>
  <c r="HT7"/>
  <c r="HU7"/>
  <c r="HV7"/>
  <c r="HW7"/>
  <c r="HX7"/>
  <c r="HY7"/>
  <c r="HZ7"/>
  <c r="IA7"/>
  <c r="IB7"/>
  <c r="IC7"/>
  <c r="ID7"/>
  <c r="IE7"/>
  <c r="IF7"/>
  <c r="IG7"/>
  <c r="IH7"/>
  <c r="II7"/>
  <c r="IJ7"/>
  <c r="IK7"/>
  <c r="IL7"/>
  <c r="IM7"/>
  <c r="IN7"/>
  <c r="IO7"/>
  <c r="IP7"/>
  <c r="IQ7"/>
  <c r="IR7"/>
  <c r="IS7"/>
  <c r="B8"/>
  <c r="C8"/>
  <c r="D8"/>
  <c r="E8"/>
  <c r="F8"/>
  <c r="G8"/>
  <c r="H8"/>
  <c r="I8"/>
  <c r="J8"/>
  <c r="J3" s="1"/>
  <c r="K8"/>
  <c r="L8"/>
  <c r="M8"/>
  <c r="N8"/>
  <c r="O8"/>
  <c r="O3" s="1"/>
  <c r="P8"/>
  <c r="Q8"/>
  <c r="R8"/>
  <c r="S8"/>
  <c r="S3" s="1"/>
  <c r="T8"/>
  <c r="U8"/>
  <c r="U3" s="1"/>
  <c r="V8"/>
  <c r="W8"/>
  <c r="W3" s="1"/>
  <c r="X8"/>
  <c r="Y8"/>
  <c r="Y3" s="1"/>
  <c r="Z8"/>
  <c r="AA8"/>
  <c r="AB8"/>
  <c r="AC8"/>
  <c r="AC3" s="1"/>
  <c r="AD8"/>
  <c r="AE8"/>
  <c r="AE3" s="1"/>
  <c r="AF8"/>
  <c r="AG8"/>
  <c r="AH8"/>
  <c r="AI8"/>
  <c r="AI3" s="1"/>
  <c r="AJ8"/>
  <c r="AK8"/>
  <c r="AK3" s="1"/>
  <c r="AL8"/>
  <c r="AM8"/>
  <c r="AM3" s="1"/>
  <c r="AN8"/>
  <c r="AO8"/>
  <c r="AO3" s="1"/>
  <c r="AP8"/>
  <c r="AQ8"/>
  <c r="AR8"/>
  <c r="AS8"/>
  <c r="AS3" s="1"/>
  <c r="AT8"/>
  <c r="AU8"/>
  <c r="AV8"/>
  <c r="AW8"/>
  <c r="AX8"/>
  <c r="AY8"/>
  <c r="AZ8"/>
  <c r="BA8"/>
  <c r="BB8"/>
  <c r="BC8"/>
  <c r="BD8"/>
  <c r="BE8"/>
  <c r="BF8"/>
  <c r="BG8"/>
  <c r="BH8"/>
  <c r="BI8"/>
  <c r="BJ8"/>
  <c r="BK8"/>
  <c r="BL8"/>
  <c r="BL3" s="1"/>
  <c r="BM8"/>
  <c r="BN8"/>
  <c r="BO8"/>
  <c r="BP8"/>
  <c r="BR8"/>
  <c r="BT8"/>
  <c r="BV8"/>
  <c r="BX8"/>
  <c r="BZ8"/>
  <c r="CB8"/>
  <c r="CD8"/>
  <c r="CF8"/>
  <c r="CH8"/>
  <c r="CJ8"/>
  <c r="CL8"/>
  <c r="CM8"/>
  <c r="CN8"/>
  <c r="CO8"/>
  <c r="CO3" s="1"/>
  <c r="CP8"/>
  <c r="CQ8"/>
  <c r="CQ3" s="1"/>
  <c r="CR8"/>
  <c r="CS8"/>
  <c r="CT8"/>
  <c r="CU8"/>
  <c r="CU3" s="1"/>
  <c r="CV8"/>
  <c r="CW8"/>
  <c r="CW3" s="1"/>
  <c r="CX8"/>
  <c r="CY8"/>
  <c r="CY3" s="1"/>
  <c r="CZ8"/>
  <c r="DA8"/>
  <c r="DA3" s="1"/>
  <c r="DB8"/>
  <c r="DC8"/>
  <c r="DD8"/>
  <c r="DE8"/>
  <c r="DE3" s="1"/>
  <c r="DF8"/>
  <c r="DG8"/>
  <c r="DH8"/>
  <c r="DI8"/>
  <c r="DJ8"/>
  <c r="DK8"/>
  <c r="DL8"/>
  <c r="DM8"/>
  <c r="DN8"/>
  <c r="DO8"/>
  <c r="DP8"/>
  <c r="DQ8"/>
  <c r="DR8"/>
  <c r="DS8"/>
  <c r="DT8"/>
  <c r="DU8"/>
  <c r="DV8"/>
  <c r="DW8"/>
  <c r="DX8"/>
  <c r="DY8"/>
  <c r="DZ8"/>
  <c r="EA8"/>
  <c r="EB8"/>
  <c r="EC8"/>
  <c r="ED8"/>
  <c r="EE8"/>
  <c r="EF8"/>
  <c r="EG8"/>
  <c r="EH8"/>
  <c r="EI8"/>
  <c r="EJ8"/>
  <c r="EK8"/>
  <c r="EL8"/>
  <c r="EM8"/>
  <c r="EN8"/>
  <c r="EO8"/>
  <c r="EP8"/>
  <c r="EQ8"/>
  <c r="ER8"/>
  <c r="ES8"/>
  <c r="ET8"/>
  <c r="ET3" s="1"/>
  <c r="EU8"/>
  <c r="EV8"/>
  <c r="EW8"/>
  <c r="EW3" s="1"/>
  <c r="EX8"/>
  <c r="EY8"/>
  <c r="EZ8"/>
  <c r="FA8"/>
  <c r="FB8"/>
  <c r="FC8"/>
  <c r="FD8"/>
  <c r="FE8"/>
  <c r="FF8"/>
  <c r="FG8"/>
  <c r="FH8"/>
  <c r="FI8"/>
  <c r="FJ8"/>
  <c r="FK8"/>
  <c r="FL8"/>
  <c r="FM8"/>
  <c r="FN8"/>
  <c r="FO8"/>
  <c r="FP8"/>
  <c r="FQ8"/>
  <c r="FR8"/>
  <c r="FS8"/>
  <c r="FT8"/>
  <c r="FU8"/>
  <c r="FV8"/>
  <c r="FW8"/>
  <c r="FY8"/>
  <c r="GA8"/>
  <c r="GC8"/>
  <c r="GE8"/>
  <c r="GG8"/>
  <c r="GI8"/>
  <c r="GK8"/>
  <c r="GM8"/>
  <c r="GO8"/>
  <c r="GQ8"/>
  <c r="HP8"/>
  <c r="HQ8"/>
  <c r="HR8"/>
  <c r="HS8"/>
  <c r="HT8"/>
  <c r="HU8"/>
  <c r="HV8"/>
  <c r="HW8"/>
  <c r="HX8"/>
  <c r="HY8"/>
  <c r="HZ8"/>
  <c r="IA8"/>
  <c r="IB8"/>
  <c r="IC8"/>
  <c r="ID8"/>
  <c r="IE8"/>
  <c r="IF8"/>
  <c r="IG8"/>
  <c r="IH8"/>
  <c r="II8"/>
  <c r="IJ8"/>
  <c r="IK8"/>
  <c r="IL8"/>
  <c r="IM8"/>
  <c r="IN8"/>
  <c r="IO8"/>
  <c r="IP8"/>
  <c r="IQ8"/>
  <c r="IR8"/>
  <c r="IS8"/>
  <c r="B9"/>
  <c r="C9"/>
  <c r="D9"/>
  <c r="E9"/>
  <c r="F9"/>
  <c r="G9"/>
  <c r="H9"/>
  <c r="I9"/>
  <c r="J9"/>
  <c r="K9"/>
  <c r="L9"/>
  <c r="M9"/>
  <c r="N9"/>
  <c r="O9"/>
  <c r="P9"/>
  <c r="Q9"/>
  <c r="R9"/>
  <c r="S9"/>
  <c r="S15" s="1"/>
  <c r="S17" s="1"/>
  <c r="T9"/>
  <c r="U9"/>
  <c r="V9"/>
  <c r="W9"/>
  <c r="X9"/>
  <c r="Y9"/>
  <c r="Z9"/>
  <c r="AA9"/>
  <c r="AB9"/>
  <c r="AC9"/>
  <c r="AD9"/>
  <c r="AE9"/>
  <c r="AF9"/>
  <c r="AG9"/>
  <c r="AH9"/>
  <c r="AI9"/>
  <c r="AI15" s="1"/>
  <c r="AI17" s="1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CC9"/>
  <c r="CD9"/>
  <c r="CE9"/>
  <c r="CF9"/>
  <c r="CG9"/>
  <c r="CH9"/>
  <c r="CI9"/>
  <c r="CJ9"/>
  <c r="CK9"/>
  <c r="CL9"/>
  <c r="CM9"/>
  <c r="CN9"/>
  <c r="CO9"/>
  <c r="CP9"/>
  <c r="CQ9"/>
  <c r="CR9"/>
  <c r="CS9"/>
  <c r="CT9"/>
  <c r="CU9"/>
  <c r="CU15" s="1"/>
  <c r="CU17" s="1"/>
  <c r="CV9"/>
  <c r="CW9"/>
  <c r="CX9"/>
  <c r="CY9"/>
  <c r="CZ9"/>
  <c r="DA9"/>
  <c r="DB9"/>
  <c r="DC9"/>
  <c r="DD9"/>
  <c r="DE9"/>
  <c r="DF9"/>
  <c r="DG9"/>
  <c r="DH9"/>
  <c r="DI9"/>
  <c r="DJ9"/>
  <c r="DK9"/>
  <c r="DL9"/>
  <c r="DM9"/>
  <c r="DN9"/>
  <c r="DO9"/>
  <c r="DP9"/>
  <c r="DQ9"/>
  <c r="DR9"/>
  <c r="DS9"/>
  <c r="DT9"/>
  <c r="DU9"/>
  <c r="DV9"/>
  <c r="DW9"/>
  <c r="DX9"/>
  <c r="DY9"/>
  <c r="DZ9"/>
  <c r="EA9"/>
  <c r="EB9"/>
  <c r="EC9"/>
  <c r="ED9"/>
  <c r="EE9"/>
  <c r="EF9"/>
  <c r="EG9"/>
  <c r="EH9"/>
  <c r="EI9"/>
  <c r="EJ9"/>
  <c r="EK9"/>
  <c r="EL9"/>
  <c r="EM9"/>
  <c r="EN9"/>
  <c r="EO9"/>
  <c r="EP9"/>
  <c r="EQ9"/>
  <c r="ER9"/>
  <c r="ES9"/>
  <c r="ET9"/>
  <c r="EU9"/>
  <c r="EV9"/>
  <c r="EW9"/>
  <c r="EX9"/>
  <c r="EY9"/>
  <c r="EZ9"/>
  <c r="FA9"/>
  <c r="FB9"/>
  <c r="FC9"/>
  <c r="FD9"/>
  <c r="FE9"/>
  <c r="FF9"/>
  <c r="FG9"/>
  <c r="FH9"/>
  <c r="FI9"/>
  <c r="FJ9"/>
  <c r="FK9"/>
  <c r="FL9"/>
  <c r="FM9"/>
  <c r="FN9"/>
  <c r="FO9"/>
  <c r="FP9"/>
  <c r="FQ9"/>
  <c r="FR9"/>
  <c r="FS9"/>
  <c r="FT9"/>
  <c r="FU9"/>
  <c r="FV9"/>
  <c r="FW9"/>
  <c r="FX9"/>
  <c r="FY9"/>
  <c r="FZ9"/>
  <c r="GA9"/>
  <c r="GB9"/>
  <c r="GC9"/>
  <c r="GD9"/>
  <c r="GE9"/>
  <c r="GF9"/>
  <c r="GG9"/>
  <c r="GH9"/>
  <c r="GI9"/>
  <c r="GJ9"/>
  <c r="GK9"/>
  <c r="GL9"/>
  <c r="GM9"/>
  <c r="GN9"/>
  <c r="GO9"/>
  <c r="GP9"/>
  <c r="GQ9"/>
  <c r="GR9"/>
  <c r="GS9"/>
  <c r="GT9"/>
  <c r="GU9"/>
  <c r="GV9"/>
  <c r="GW9"/>
  <c r="GX9"/>
  <c r="GY9"/>
  <c r="GZ9"/>
  <c r="HA9"/>
  <c r="HB9"/>
  <c r="HC9"/>
  <c r="HD9"/>
  <c r="HE9"/>
  <c r="HF9"/>
  <c r="HG9"/>
  <c r="HH9"/>
  <c r="HI9"/>
  <c r="HJ9"/>
  <c r="HK9"/>
  <c r="HL9"/>
  <c r="HM9"/>
  <c r="HN9"/>
  <c r="HO9"/>
  <c r="HP9"/>
  <c r="HQ9"/>
  <c r="HR9"/>
  <c r="HS9"/>
  <c r="HT9"/>
  <c r="HU9"/>
  <c r="HV9"/>
  <c r="HW9"/>
  <c r="HX9"/>
  <c r="HY9"/>
  <c r="HZ9"/>
  <c r="IA9"/>
  <c r="IB9"/>
  <c r="IC9"/>
  <c r="ID9"/>
  <c r="IE9"/>
  <c r="IF9"/>
  <c r="IG9"/>
  <c r="IH9"/>
  <c r="II9"/>
  <c r="IJ9"/>
  <c r="IK9"/>
  <c r="IL9"/>
  <c r="IM9"/>
  <c r="IN9"/>
  <c r="IO9"/>
  <c r="IP9"/>
  <c r="IQ9"/>
  <c r="IR9"/>
  <c r="IS9"/>
  <c r="DH3"/>
  <c r="DH15" s="1"/>
  <c r="DH17" s="1"/>
  <c r="CR3"/>
  <c r="CR15" s="1"/>
  <c r="AV3"/>
  <c r="AV15" s="1"/>
  <c r="AV17" s="1"/>
  <c r="AF3"/>
  <c r="AF15" s="1"/>
  <c r="P3"/>
  <c r="P15" s="1"/>
  <c r="P17" s="1"/>
  <c r="AW3"/>
  <c r="Q3"/>
  <c r="HV3"/>
  <c r="HV15" s="1"/>
  <c r="HV17" s="1"/>
  <c r="ED3"/>
  <c r="ED15" s="1"/>
  <c r="ED17" s="1"/>
  <c r="DC3"/>
  <c r="DC15" s="1"/>
  <c r="DC17" s="1"/>
  <c r="CM3"/>
  <c r="CM15" s="1"/>
  <c r="CM17" s="1"/>
  <c r="BG3"/>
  <c r="BG15" s="1"/>
  <c r="BG17" s="1"/>
  <c r="K3"/>
  <c r="K15" s="1"/>
  <c r="K17" s="1"/>
  <c r="HT3"/>
  <c r="HT15" s="1"/>
  <c r="HT17" s="1"/>
  <c r="FT3"/>
  <c r="FT15" s="1"/>
  <c r="FT17" s="1"/>
  <c r="EV3"/>
  <c r="EV15" s="1"/>
  <c r="EV17" s="1"/>
  <c r="EF3"/>
  <c r="EF15" s="1"/>
  <c r="EF17" s="1"/>
  <c r="DP3"/>
  <c r="DP15" s="1"/>
  <c r="DP17" s="1"/>
  <c r="IO3"/>
  <c r="IO15" s="1"/>
  <c r="IO17" s="1"/>
  <c r="HQ3"/>
  <c r="HQ15" s="1"/>
  <c r="HQ17" s="1"/>
  <c r="GK3"/>
  <c r="GK15" s="1"/>
  <c r="GK17" s="1"/>
  <c r="FI3"/>
  <c r="FI15" s="1"/>
  <c r="FI17" s="1"/>
  <c r="EC3"/>
  <c r="EC15" s="1"/>
  <c r="EC17" s="1"/>
  <c r="DA15"/>
  <c r="DA17" s="1"/>
  <c r="CR17"/>
  <c r="AO15"/>
  <c r="AO17" s="1"/>
  <c r="AF17"/>
  <c r="Q15"/>
  <c r="Q17" s="1"/>
  <c r="F3"/>
  <c r="F15" s="1"/>
  <c r="F17" s="1"/>
  <c r="IA3"/>
  <c r="IA15" s="1"/>
  <c r="IA17" s="1"/>
  <c r="GI3"/>
  <c r="GI15" s="1"/>
  <c r="GI17" s="1"/>
  <c r="FW3"/>
  <c r="FW15" s="1"/>
  <c r="FW17" s="1"/>
  <c r="FO3"/>
  <c r="FO15" s="1"/>
  <c r="FO17" s="1"/>
  <c r="FC3"/>
  <c r="FC15" s="1"/>
  <c r="FC17" s="1"/>
  <c r="EU3"/>
  <c r="EU15" s="1"/>
  <c r="EU17" s="1"/>
  <c r="EQ3"/>
  <c r="EQ15" s="1"/>
  <c r="EQ17" s="1"/>
  <c r="EI3"/>
  <c r="EI15" s="1"/>
  <c r="EI17" s="1"/>
  <c r="DW3"/>
  <c r="DW15" s="1"/>
  <c r="DW17" s="1"/>
  <c r="DO3"/>
  <c r="DO15" s="1"/>
  <c r="DO17" s="1"/>
  <c r="DK3"/>
  <c r="DK15" s="1"/>
  <c r="DK17" s="1"/>
  <c r="B3"/>
  <c r="B15" s="1"/>
  <c r="B17" s="1"/>
  <c r="GA3" l="1"/>
  <c r="GA15" s="1"/>
  <c r="GA17" s="1"/>
  <c r="FZ3"/>
  <c r="FZ15" s="1"/>
  <c r="FZ17" s="1"/>
  <c r="CC3"/>
  <c r="CB3"/>
  <c r="CB15" s="1"/>
  <c r="CB17" s="1"/>
  <c r="CK3"/>
  <c r="CI3"/>
  <c r="CG3"/>
  <c r="CE3"/>
  <c r="CE15" s="1"/>
  <c r="CE17" s="1"/>
  <c r="CA3"/>
  <c r="AU69" i="23"/>
  <c r="AW68"/>
  <c r="HO8" i="1"/>
  <c r="HO3" s="1"/>
  <c r="HO15" s="1"/>
  <c r="HO17" s="1"/>
  <c r="AS69" i="23"/>
  <c r="HN8" i="1"/>
  <c r="AQ69" i="23"/>
  <c r="HM8" i="1"/>
  <c r="HM3" s="1"/>
  <c r="AO69" i="23"/>
  <c r="HL8" i="1"/>
  <c r="AM69" i="23"/>
  <c r="HK8" i="1"/>
  <c r="AK69" i="23"/>
  <c r="HJ8" i="1"/>
  <c r="AI69" i="23"/>
  <c r="HI8" i="1"/>
  <c r="AG69" i="23"/>
  <c r="HH8" i="1"/>
  <c r="AE69" i="23"/>
  <c r="HG8" i="1"/>
  <c r="HG3" s="1"/>
  <c r="HG15" s="1"/>
  <c r="HG17" s="1"/>
  <c r="AC69" i="23"/>
  <c r="HF8" i="1"/>
  <c r="AA69" i="23"/>
  <c r="HE8" i="1"/>
  <c r="Y69" i="23"/>
  <c r="HD8" i="1"/>
  <c r="HD3" s="1"/>
  <c r="HD15" s="1"/>
  <c r="HD17" s="1"/>
  <c r="W69" i="23"/>
  <c r="HC8" i="1"/>
  <c r="HC3" s="1"/>
  <c r="HC15" s="1"/>
  <c r="HC17" s="1"/>
  <c r="U69" i="23"/>
  <c r="HB8" i="1"/>
  <c r="S69" i="23"/>
  <c r="HA8" i="1"/>
  <c r="Q69" i="23"/>
  <c r="GZ8" i="1"/>
  <c r="O69" i="23"/>
  <c r="GY8" i="1"/>
  <c r="M69" i="23"/>
  <c r="GX8" i="1"/>
  <c r="K69" i="23"/>
  <c r="GW8" i="1"/>
  <c r="I69" i="23"/>
  <c r="GV8" i="1"/>
  <c r="G69" i="23"/>
  <c r="GU8" i="1"/>
  <c r="E69" i="23"/>
  <c r="GT8" i="1"/>
  <c r="C69" i="23"/>
  <c r="GS8" i="1"/>
  <c r="GU3"/>
  <c r="GU15" s="1"/>
  <c r="GU17" s="1"/>
  <c r="IT4"/>
  <c r="S69" i="25"/>
  <c r="IU4" i="1"/>
  <c r="U69" i="25"/>
  <c r="IV3" i="1"/>
  <c r="Y15"/>
  <c r="Y17" s="1"/>
  <c r="J15"/>
  <c r="J17" s="1"/>
  <c r="IP3"/>
  <c r="IP15" s="1"/>
  <c r="IP17" s="1"/>
  <c r="IH3"/>
  <c r="IH15" s="1"/>
  <c r="IH17" s="1"/>
  <c r="GP3"/>
  <c r="GP15" s="1"/>
  <c r="GP17" s="1"/>
  <c r="GN3"/>
  <c r="GN15" s="1"/>
  <c r="GN17" s="1"/>
  <c r="GB3"/>
  <c r="GB15" s="1"/>
  <c r="GB17" s="1"/>
  <c r="FL3"/>
  <c r="FL15" s="1"/>
  <c r="FL17" s="1"/>
  <c r="FJ3"/>
  <c r="FJ15" s="1"/>
  <c r="FJ17" s="1"/>
  <c r="FD3"/>
  <c r="FD15" s="1"/>
  <c r="FD17" s="1"/>
  <c r="EN3"/>
  <c r="EN15" s="1"/>
  <c r="EN17" s="1"/>
  <c r="DX3"/>
  <c r="DX15" s="1"/>
  <c r="DX17" s="1"/>
  <c r="DN3"/>
  <c r="DN15" s="1"/>
  <c r="DN17" s="1"/>
  <c r="IG3"/>
  <c r="IG15" s="1"/>
  <c r="IG17" s="1"/>
  <c r="IE3"/>
  <c r="IE15" s="1"/>
  <c r="IE17" s="1"/>
  <c r="HW3"/>
  <c r="HW15" s="1"/>
  <c r="HW17" s="1"/>
  <c r="HS3"/>
  <c r="HS15" s="1"/>
  <c r="HS17" s="1"/>
  <c r="HK3"/>
  <c r="HK15" s="1"/>
  <c r="HK17" s="1"/>
  <c r="HA3"/>
  <c r="HA15" s="1"/>
  <c r="HA17" s="1"/>
  <c r="GY3"/>
  <c r="GY15" s="1"/>
  <c r="GY17" s="1"/>
  <c r="GQ3"/>
  <c r="GQ15" s="1"/>
  <c r="GQ17" s="1"/>
  <c r="GM3"/>
  <c r="GM15" s="1"/>
  <c r="GM17" s="1"/>
  <c r="GE3"/>
  <c r="GE15" s="1"/>
  <c r="GE17" s="1"/>
  <c r="FY3"/>
  <c r="FY15" s="1"/>
  <c r="FY17" s="1"/>
  <c r="FS3"/>
  <c r="FS15" s="1"/>
  <c r="FS17" s="1"/>
  <c r="FK3"/>
  <c r="FK15" s="1"/>
  <c r="FK17" s="1"/>
  <c r="FG3"/>
  <c r="FG15" s="1"/>
  <c r="FG17" s="1"/>
  <c r="EY3"/>
  <c r="EY15" s="1"/>
  <c r="EY17" s="1"/>
  <c r="ES3"/>
  <c r="ES15" s="1"/>
  <c r="ES17" s="1"/>
  <c r="EM3"/>
  <c r="EM15" s="1"/>
  <c r="EM17" s="1"/>
  <c r="EE3"/>
  <c r="EE15" s="1"/>
  <c r="EE17" s="1"/>
  <c r="EA3"/>
  <c r="EA15" s="1"/>
  <c r="EA17" s="1"/>
  <c r="DS3"/>
  <c r="DS15" s="1"/>
  <c r="DS17" s="1"/>
  <c r="DM3"/>
  <c r="DM15" s="1"/>
  <c r="DM17" s="1"/>
  <c r="DG3"/>
  <c r="DG15" s="1"/>
  <c r="DG17" s="1"/>
  <c r="CS3"/>
  <c r="CS15" s="1"/>
  <c r="CS17" s="1"/>
  <c r="BW3"/>
  <c r="BW15" s="1"/>
  <c r="BW17" s="1"/>
  <c r="BM3"/>
  <c r="BM15" s="1"/>
  <c r="BM17" s="1"/>
  <c r="AU3"/>
  <c r="AU15" s="1"/>
  <c r="AU17" s="1"/>
  <c r="AQ3"/>
  <c r="AQ15" s="1"/>
  <c r="AQ17" s="1"/>
  <c r="AG3"/>
  <c r="AG15" s="1"/>
  <c r="AG17" s="1"/>
  <c r="AA3"/>
  <c r="AA15" s="1"/>
  <c r="AA17" s="1"/>
  <c r="I3"/>
  <c r="I15" s="1"/>
  <c r="I17" s="1"/>
  <c r="CK15"/>
  <c r="CK17" s="1"/>
  <c r="BL15"/>
  <c r="BL17" s="1"/>
  <c r="W69" i="25"/>
  <c r="X64"/>
  <c r="X69"/>
  <c r="HF3" i="1"/>
  <c r="HF15" s="1"/>
  <c r="HF17" s="1"/>
  <c r="DQ3"/>
  <c r="DQ15" s="1"/>
  <c r="DQ17" s="1"/>
  <c r="BY3"/>
  <c r="BY15" s="1"/>
  <c r="BY17" s="1"/>
  <c r="BU3"/>
  <c r="BU15" s="1"/>
  <c r="BU17" s="1"/>
  <c r="BS3"/>
  <c r="BQ3"/>
  <c r="BO3"/>
  <c r="BO15" s="1"/>
  <c r="BO17" s="1"/>
  <c r="BK3"/>
  <c r="BK15" s="1"/>
  <c r="BK17" s="1"/>
  <c r="BI3"/>
  <c r="BI15" s="1"/>
  <c r="BI17" s="1"/>
  <c r="BE3"/>
  <c r="BE15" s="1"/>
  <c r="BE17" s="1"/>
  <c r="BC3"/>
  <c r="BA3"/>
  <c r="BA15" s="1"/>
  <c r="BA17" s="1"/>
  <c r="AY3"/>
  <c r="AY15" s="1"/>
  <c r="AY17" s="1"/>
  <c r="M3"/>
  <c r="G3"/>
  <c r="G15" s="1"/>
  <c r="G17" s="1"/>
  <c r="E3"/>
  <c r="E15" s="1"/>
  <c r="E17" s="1"/>
  <c r="C3"/>
  <c r="C15" s="1"/>
  <c r="C17" s="1"/>
  <c r="IT3"/>
  <c r="IT15" s="1"/>
  <c r="IT17" s="1"/>
  <c r="IU3"/>
  <c r="IU15" s="1"/>
  <c r="IU17" s="1"/>
  <c r="ET15"/>
  <c r="ET17" s="1"/>
  <c r="CO15"/>
  <c r="CO17" s="1"/>
  <c r="AC15"/>
  <c r="AC17" s="1"/>
  <c r="IS3"/>
  <c r="IS15" s="1"/>
  <c r="IS17" s="1"/>
  <c r="IQ3"/>
  <c r="IQ15" s="1"/>
  <c r="IQ17" s="1"/>
  <c r="IM3"/>
  <c r="IM15" s="1"/>
  <c r="IM17" s="1"/>
  <c r="IK3"/>
  <c r="IK15" s="1"/>
  <c r="IK17" s="1"/>
  <c r="II3"/>
  <c r="II15" s="1"/>
  <c r="II17" s="1"/>
  <c r="IC3"/>
  <c r="HY3"/>
  <c r="HY15" s="1"/>
  <c r="HY17" s="1"/>
  <c r="HI3"/>
  <c r="HI15" s="1"/>
  <c r="HI17" s="1"/>
  <c r="HE3"/>
  <c r="GW3"/>
  <c r="GW15" s="1"/>
  <c r="GW17" s="1"/>
  <c r="GS3"/>
  <c r="GO3"/>
  <c r="GO15" s="1"/>
  <c r="GO17" s="1"/>
  <c r="GG3"/>
  <c r="GG15" s="1"/>
  <c r="GG17" s="1"/>
  <c r="GC3"/>
  <c r="GC15" s="1"/>
  <c r="GC17" s="1"/>
  <c r="FU3"/>
  <c r="FQ3"/>
  <c r="FQ15" s="1"/>
  <c r="FQ17" s="1"/>
  <c r="FM3"/>
  <c r="FM15" s="1"/>
  <c r="FM17" s="1"/>
  <c r="EO3"/>
  <c r="EO15" s="1"/>
  <c r="EO17" s="1"/>
  <c r="EK3"/>
  <c r="EG3"/>
  <c r="EG15" s="1"/>
  <c r="EG17" s="1"/>
  <c r="DU3"/>
  <c r="DU15" s="1"/>
  <c r="DU17" s="1"/>
  <c r="DI3"/>
  <c r="DI15" s="1"/>
  <c r="DI17" s="1"/>
  <c r="GJ3"/>
  <c r="GJ15" s="1"/>
  <c r="FP3"/>
  <c r="FP15" s="1"/>
  <c r="FP17" s="1"/>
  <c r="FH3"/>
  <c r="FH15" s="1"/>
  <c r="FH17" s="1"/>
  <c r="EZ3"/>
  <c r="EZ15" s="1"/>
  <c r="EZ17" s="1"/>
  <c r="EJ3"/>
  <c r="EJ15" s="1"/>
  <c r="EJ17" s="1"/>
  <c r="EB3"/>
  <c r="EB15" s="1"/>
  <c r="EB17" s="1"/>
  <c r="DT3"/>
  <c r="DT15" s="1"/>
  <c r="DT17" s="1"/>
  <c r="IB3"/>
  <c r="IB15" s="1"/>
  <c r="IB17" s="1"/>
  <c r="GV3"/>
  <c r="GV15" s="1"/>
  <c r="GV17" s="1"/>
  <c r="FR3"/>
  <c r="FR15" s="1"/>
  <c r="FR17" s="1"/>
  <c r="FB3"/>
  <c r="FB15" s="1"/>
  <c r="FB17" s="1"/>
  <c r="EL3"/>
  <c r="EL15" s="1"/>
  <c r="EL17" s="1"/>
  <c r="DV3"/>
  <c r="DV15" s="1"/>
  <c r="DV17" s="1"/>
  <c r="CV3"/>
  <c r="CV15" s="1"/>
  <c r="CV17" s="1"/>
  <c r="CF3"/>
  <c r="CF15" s="1"/>
  <c r="CF17" s="1"/>
  <c r="BP3"/>
  <c r="BP15" s="1"/>
  <c r="BP17" s="1"/>
  <c r="AZ3"/>
  <c r="AZ15" s="1"/>
  <c r="AZ17" s="1"/>
  <c r="AJ3"/>
  <c r="AJ15" s="1"/>
  <c r="AJ17" s="1"/>
  <c r="T3"/>
  <c r="T15" s="1"/>
  <c r="T17" s="1"/>
  <c r="D3"/>
  <c r="D15" s="1"/>
  <c r="D17" s="1"/>
  <c r="ID3"/>
  <c r="ID15" s="1"/>
  <c r="ID17" s="1"/>
  <c r="HN3"/>
  <c r="HN15" s="1"/>
  <c r="HN17" s="1"/>
  <c r="GX3"/>
  <c r="GX15" s="1"/>
  <c r="GX17" s="1"/>
  <c r="GH3"/>
  <c r="GH15" s="1"/>
  <c r="DB3"/>
  <c r="DB15" s="1"/>
  <c r="DB17" s="1"/>
  <c r="CL3"/>
  <c r="CL15" s="1"/>
  <c r="CL17" s="1"/>
  <c r="BV3"/>
  <c r="BV15" s="1"/>
  <c r="BV17" s="1"/>
  <c r="BF3"/>
  <c r="BF15" s="1"/>
  <c r="BF17" s="1"/>
  <c r="AP3"/>
  <c r="AP15" s="1"/>
  <c r="AP17" s="1"/>
  <c r="Z3"/>
  <c r="Z15" s="1"/>
  <c r="Z17" s="1"/>
  <c r="H3"/>
  <c r="H15" s="1"/>
  <c r="H17" s="1"/>
  <c r="GS15"/>
  <c r="GS17" s="1"/>
  <c r="EK15"/>
  <c r="EK17" s="1"/>
  <c r="CC15"/>
  <c r="CC17" s="1"/>
  <c r="AW15"/>
  <c r="AW17" s="1"/>
  <c r="DE15"/>
  <c r="DE17" s="1"/>
  <c r="AS15"/>
  <c r="AS17" s="1"/>
  <c r="M15"/>
  <c r="M17" s="1"/>
  <c r="HM15"/>
  <c r="HM17" s="1"/>
  <c r="EW15"/>
  <c r="EW17" s="1"/>
  <c r="IC15"/>
  <c r="IC17" s="1"/>
  <c r="HU3"/>
  <c r="HU15" s="1"/>
  <c r="HU17" s="1"/>
  <c r="HE15"/>
  <c r="HE17" s="1"/>
  <c r="FU15"/>
  <c r="FU17" s="1"/>
  <c r="FE3"/>
  <c r="FE15" s="1"/>
  <c r="FE17" s="1"/>
  <c r="FA3"/>
  <c r="FA15" s="1"/>
  <c r="FA17" s="1"/>
  <c r="GF3"/>
  <c r="GF15" s="1"/>
  <c r="GF17" s="1"/>
  <c r="FX3"/>
  <c r="FX15" s="1"/>
  <c r="FX17" s="1"/>
  <c r="ER3"/>
  <c r="ER15" s="1"/>
  <c r="ER17" s="1"/>
  <c r="DL3"/>
  <c r="DL15" s="1"/>
  <c r="DL17" s="1"/>
  <c r="IL3"/>
  <c r="IL15" s="1"/>
  <c r="IL17" s="1"/>
  <c r="HL3"/>
  <c r="HL15" s="1"/>
  <c r="HL17" s="1"/>
  <c r="CY15"/>
  <c r="CY17" s="1"/>
  <c r="CW15"/>
  <c r="CW17" s="1"/>
  <c r="CQ15"/>
  <c r="CQ17" s="1"/>
  <c r="CI15"/>
  <c r="CI17" s="1"/>
  <c r="CG15"/>
  <c r="CG17" s="1"/>
  <c r="CA15"/>
  <c r="CA17" s="1"/>
  <c r="BS15"/>
  <c r="BS17" s="1"/>
  <c r="BQ15"/>
  <c r="BQ17" s="1"/>
  <c r="BC15"/>
  <c r="BC17" s="1"/>
  <c r="AM15"/>
  <c r="AM17" s="1"/>
  <c r="AK15"/>
  <c r="AK17" s="1"/>
  <c r="AE15"/>
  <c r="AE17" s="1"/>
  <c r="W15"/>
  <c r="W17" s="1"/>
  <c r="U15"/>
  <c r="U17" s="1"/>
  <c r="O15"/>
  <c r="O17" s="1"/>
  <c r="IV15"/>
  <c r="IV17" s="1"/>
  <c r="DY3"/>
  <c r="DY15" s="1"/>
  <c r="DY17" s="1"/>
  <c r="IR3"/>
  <c r="IR15" s="1"/>
  <c r="IR17" s="1"/>
  <c r="IN3"/>
  <c r="IN15" s="1"/>
  <c r="IN17" s="1"/>
  <c r="IJ3"/>
  <c r="IJ15" s="1"/>
  <c r="IJ17" s="1"/>
  <c r="IF3"/>
  <c r="IF15" s="1"/>
  <c r="IF17" s="1"/>
  <c r="HZ3"/>
  <c r="HZ15" s="1"/>
  <c r="HZ17" s="1"/>
  <c r="HX3"/>
  <c r="HX15" s="1"/>
  <c r="HX17" s="1"/>
  <c r="HR3"/>
  <c r="HR15" s="1"/>
  <c r="HR17" s="1"/>
  <c r="HP3"/>
  <c r="HP15" s="1"/>
  <c r="HP17" s="1"/>
  <c r="HJ3"/>
  <c r="HJ15" s="1"/>
  <c r="HJ17" s="1"/>
  <c r="HH3"/>
  <c r="HH15" s="1"/>
  <c r="HH17" s="1"/>
  <c r="HB3"/>
  <c r="HB15" s="1"/>
  <c r="HB17" s="1"/>
  <c r="GZ3"/>
  <c r="GZ15" s="1"/>
  <c r="GZ17" s="1"/>
  <c r="GT3"/>
  <c r="GT15" s="1"/>
  <c r="GT17" s="1"/>
  <c r="GR3"/>
  <c r="GR15" s="1"/>
  <c r="GR17" s="1"/>
  <c r="GL3"/>
  <c r="GL15" s="1"/>
  <c r="GL17" s="1"/>
  <c r="GD3"/>
  <c r="GD15" s="1"/>
  <c r="GD17" s="1"/>
  <c r="FV3"/>
  <c r="FV15" s="1"/>
  <c r="FV17" s="1"/>
  <c r="FN3"/>
  <c r="FN15" s="1"/>
  <c r="FN17" s="1"/>
  <c r="FF3"/>
  <c r="FF15" s="1"/>
  <c r="FF17" s="1"/>
  <c r="EX3"/>
  <c r="EX15" s="1"/>
  <c r="EX17" s="1"/>
  <c r="EP3"/>
  <c r="EP15" s="1"/>
  <c r="EP17" s="1"/>
  <c r="EH3"/>
  <c r="EH15" s="1"/>
  <c r="EH17" s="1"/>
  <c r="DZ3"/>
  <c r="DZ15" s="1"/>
  <c r="DZ17" s="1"/>
  <c r="DR3"/>
  <c r="DR15" s="1"/>
  <c r="DR17" s="1"/>
  <c r="DJ3"/>
  <c r="DJ15" s="1"/>
  <c r="DJ17" s="1"/>
  <c r="DF3"/>
  <c r="DF15" s="1"/>
  <c r="DF17" s="1"/>
  <c r="DD3"/>
  <c r="DD15" s="1"/>
  <c r="DD17" s="1"/>
  <c r="CZ3"/>
  <c r="CZ15" s="1"/>
  <c r="CZ17" s="1"/>
  <c r="CX3"/>
  <c r="CX15" s="1"/>
  <c r="CX17" s="1"/>
  <c r="CT3"/>
  <c r="CT15" s="1"/>
  <c r="CT17" s="1"/>
  <c r="CP3"/>
  <c r="CP15" s="1"/>
  <c r="CP17" s="1"/>
  <c r="CN3"/>
  <c r="CN15" s="1"/>
  <c r="CN17" s="1"/>
  <c r="CJ3"/>
  <c r="CJ15" s="1"/>
  <c r="CJ17" s="1"/>
  <c r="CH3"/>
  <c r="CH15" s="1"/>
  <c r="CH17" s="1"/>
  <c r="CD3"/>
  <c r="CD15" s="1"/>
  <c r="CD17" s="1"/>
  <c r="BZ3"/>
  <c r="BZ15" s="1"/>
  <c r="BZ17" s="1"/>
  <c r="BX3"/>
  <c r="BX15" s="1"/>
  <c r="BX17" s="1"/>
  <c r="BT3"/>
  <c r="BT15" s="1"/>
  <c r="BT17" s="1"/>
  <c r="BR3"/>
  <c r="BR15" s="1"/>
  <c r="BR17" s="1"/>
  <c r="BN3"/>
  <c r="BN15" s="1"/>
  <c r="BN17" s="1"/>
  <c r="BJ3"/>
  <c r="BJ15" s="1"/>
  <c r="BJ17" s="1"/>
  <c r="BH3"/>
  <c r="BH15" s="1"/>
  <c r="BH17" s="1"/>
  <c r="BD3"/>
  <c r="BD15" s="1"/>
  <c r="BD17" s="1"/>
  <c r="BB3"/>
  <c r="BB15" s="1"/>
  <c r="BB17" s="1"/>
  <c r="AX3"/>
  <c r="AX15" s="1"/>
  <c r="AX17" s="1"/>
  <c r="AT3"/>
  <c r="AT15" s="1"/>
  <c r="AT17" s="1"/>
  <c r="AR3"/>
  <c r="AR15" s="1"/>
  <c r="AR17" s="1"/>
  <c r="AN3"/>
  <c r="AN15" s="1"/>
  <c r="AN17" s="1"/>
  <c r="AL3"/>
  <c r="AL15" s="1"/>
  <c r="AL17" s="1"/>
  <c r="AH3"/>
  <c r="AH15" s="1"/>
  <c r="AH17" s="1"/>
  <c r="AD3"/>
  <c r="AD15" s="1"/>
  <c r="AD17" s="1"/>
  <c r="AB3"/>
  <c r="AB15" s="1"/>
  <c r="AB17" s="1"/>
  <c r="X3"/>
  <c r="X15" s="1"/>
  <c r="X17" s="1"/>
  <c r="V3"/>
  <c r="V15" s="1"/>
  <c r="V17" s="1"/>
  <c r="R3"/>
  <c r="R15" s="1"/>
  <c r="R17" s="1"/>
  <c r="N3"/>
  <c r="N15" s="1"/>
  <c r="N17" s="1"/>
  <c r="L3"/>
  <c r="L15" s="1"/>
  <c r="L17" s="1"/>
  <c r="GH17" l="1"/>
  <c r="GJ17"/>
</calcChain>
</file>

<file path=xl/comments1.xml><?xml version="1.0" encoding="utf-8"?>
<comments xmlns="http://schemas.openxmlformats.org/spreadsheetml/2006/main">
  <authors>
    <author>Luchna</author>
  </authors>
  <commentList>
    <comment ref="AS3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U3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Luchna</author>
  </authors>
  <commentList>
    <comment ref="C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A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C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E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G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M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O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Q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S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Luchna</author>
  </authors>
  <commentList>
    <comment ref="C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S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A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C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E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G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I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K2" authorId="0">
      <text>
        <r>
          <rPr>
            <b/>
            <sz val="9"/>
            <color indexed="81"/>
            <rFont val="Tahoma"/>
            <family val="2"/>
            <charset val="204"/>
          </rPr>
          <t>Luchna: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<sst xmlns="http://schemas.openxmlformats.org/spreadsheetml/2006/main" count="1468" uniqueCount="148">
  <si>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</si>
  <si>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</si>
  <si>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</si>
  <si>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об’єкти нерухомого майна, грн</t>
  </si>
  <si>
    <t>Вартість інших інвестицій, грн</t>
  </si>
  <si>
    <t>Вартість дебіторської заборгованості, грн</t>
  </si>
  <si>
    <t>Сума зобов’язань пенсійного фонду, усього, грн</t>
  </si>
  <si>
    <t>Сума заборгованості з витрат на оплату послуг з адміністрування недержавного пенсійного фонду, грн</t>
  </si>
  <si>
    <t>Сума заборгованості з винагороди за надання послуг з управління активами недержавного пенсійного фонду, грн</t>
  </si>
  <si>
    <t>Сума заборгованості з оплати послуг зберігача, грн</t>
  </si>
  <si>
    <t>Сума заборгованості з оплати послуг з проведення планових аудиторських перевірок недержавного пенсійного фонду, грн</t>
  </si>
  <si>
    <t>Сума інших зобов’язань пенсійного фонду, грн</t>
  </si>
  <si>
    <t>Чиста вартість активів пенсійного фонду, грн</t>
  </si>
  <si>
    <t>Кількість одиниць  пенсійних активів, од.</t>
  </si>
  <si>
    <t>Чиста  вартість одиниці  пенсійних активів, грн</t>
  </si>
  <si>
    <t>МІНФІН</t>
  </si>
  <si>
    <t>UA4000225668</t>
  </si>
  <si>
    <t>UA4000201255</t>
  </si>
  <si>
    <t>UA4000226195</t>
  </si>
  <si>
    <t>UA4000173371</t>
  </si>
  <si>
    <t>UA4000213227</t>
  </si>
  <si>
    <t>UA4000206460</t>
  </si>
  <si>
    <t>овгз всего</t>
  </si>
  <si>
    <t>UA4000198535</t>
  </si>
  <si>
    <t>АТ "ЖИТОМИРОБЛЕНЕРГО"</t>
  </si>
  <si>
    <t>UA110001AA04</t>
  </si>
  <si>
    <t>ПрАТ "КІРОВОГРАДОБЛЕНЕРГО"</t>
  </si>
  <si>
    <t>UA4000198543</t>
  </si>
  <si>
    <t>UA4000139521</t>
  </si>
  <si>
    <t>ТОВ “ЛД-ПЕРСПЕКТИВА”</t>
  </si>
  <si>
    <t>UA5000005513</t>
  </si>
  <si>
    <t>ТОВ “МАНІВЕО ШВИДКА ФІНАНСОВА ДОПОМОГА”</t>
  </si>
  <si>
    <t>UA5000002841</t>
  </si>
  <si>
    <t>ТОВ “НОВА ПОШТА”</t>
  </si>
  <si>
    <t>UA4000200349</t>
  </si>
  <si>
    <t>ТОВ “НФК”</t>
  </si>
  <si>
    <t>UA5000004987</t>
  </si>
  <si>
    <t>ТОВ "Альфа-лізинг Україна"</t>
  </si>
  <si>
    <t>UA5000006388</t>
  </si>
  <si>
    <t>АТ "БАНК АВАНГАРД"</t>
  </si>
  <si>
    <t>облигации всего</t>
  </si>
  <si>
    <t>UA4000067433</t>
  </si>
  <si>
    <t>ПАТ "Готель "Ореанда"</t>
  </si>
  <si>
    <t>акции всего</t>
  </si>
  <si>
    <t>всего</t>
  </si>
  <si>
    <t>поточний</t>
  </si>
  <si>
    <t>УКРСИБ</t>
  </si>
  <si>
    <t>депозитний</t>
  </si>
  <si>
    <t>Доля в ТОВ "КАМАЗ-ТРАНС-СЕРВІС" (33027, м.Рiвне, вул. Київська, 64-А)</t>
  </si>
  <si>
    <t>ДПІ у Дніпровському р-ні м.Києва</t>
  </si>
  <si>
    <t>Податковий кредит</t>
  </si>
  <si>
    <t>ТОВ "Пром. Комерц. Фірма "МОТОР"</t>
  </si>
  <si>
    <t>Дог. №37/99 від 01.12.19р.</t>
  </si>
  <si>
    <t>Дог. №41/109 від 01.02.21р.</t>
  </si>
  <si>
    <t>Фiз. Особа Дик Руслан Миколайович</t>
  </si>
  <si>
    <t>Франчук Марiя Олегiвна</t>
  </si>
  <si>
    <t>ТОВ "Запоріжжяелектропостачання"</t>
  </si>
  <si>
    <t xml:space="preserve">Проспект емісії обл-й </t>
  </si>
  <si>
    <t>АТ «Райффайзен банк»</t>
  </si>
  <si>
    <t>ЦП</t>
  </si>
  <si>
    <t>ДЕНЬГИ</t>
  </si>
  <si>
    <t>НЕДВИЖИМОСТЬ</t>
  </si>
  <si>
    <t>ІНШЕ</t>
  </si>
  <si>
    <t>ДЕБИТОРКА</t>
  </si>
  <si>
    <t>ВСЕГО</t>
  </si>
  <si>
    <t>UA4000225791</t>
  </si>
  <si>
    <t>UA4000204150</t>
  </si>
  <si>
    <t>ТОВ "Трідекс"</t>
  </si>
  <si>
    <t>ПрАТ "КІРОВОГРАДОБЛЕНЕРГО", А</t>
  </si>
  <si>
    <t>ТОВ "НФК"</t>
  </si>
  <si>
    <t xml:space="preserve">ТОВ "ПАРИТЕТ-П"
</t>
  </si>
  <si>
    <t xml:space="preserve">ТОВ «МАНІВЕО ШВИДКА ФІНАНСОВА ДОПОМОГА»
</t>
  </si>
  <si>
    <t>ПАТ "ЗапоріжжяОЕ"</t>
  </si>
  <si>
    <t>ТОВ «ТРИКОТАЖНА ФАБРИКА «РОКСАНА»</t>
  </si>
  <si>
    <t>Дог. б/н від 01.07.17</t>
  </si>
  <si>
    <t>Дог. депозитного вкладу №020/В6/13-785 від 10.11.22</t>
  </si>
  <si>
    <t xml:space="preserve">Дог. куп-пр частки в СК ТОВ "КТС" від 29.08.22 </t>
  </si>
  <si>
    <t>Дог. постачання е/енергії №1642 (доп.угода)</t>
  </si>
  <si>
    <t>Рах 1642/02-РП-Пр від 03.01.22 Рах 1642/04-РП-Пр від 09.03.22 Рах 1642/05-РП-Пр від 05.04.22</t>
  </si>
  <si>
    <t>Дог. №44/101 від 01.08.22р.</t>
  </si>
  <si>
    <t>Дог. №40/101 від 31.12.20</t>
  </si>
  <si>
    <t>Дог. депозитного вкладу №26513587363303 від 09.01.23</t>
  </si>
  <si>
    <t>АТ "УКРСИББАНК"</t>
  </si>
  <si>
    <t>ОТП</t>
  </si>
  <si>
    <t>11341,94</t>
  </si>
  <si>
    <t>1399,95</t>
  </si>
  <si>
    <t>10086,3</t>
  </si>
  <si>
    <t>77808,22</t>
  </si>
  <si>
    <t>251589,13</t>
  </si>
  <si>
    <t>16876,71</t>
  </si>
  <si>
    <t>86106,96</t>
  </si>
  <si>
    <t>6780,8</t>
  </si>
  <si>
    <t>2753,83</t>
  </si>
  <si>
    <t>455,5</t>
  </si>
  <si>
    <t>аудит вид</t>
  </si>
  <si>
    <t xml:space="preserve">АТ «БАНК КРЕДИТ                                        
ДНІПРО»
</t>
  </si>
  <si>
    <t>UA4000207880</t>
  </si>
  <si>
    <t>+</t>
  </si>
  <si>
    <t>UA4000226450</t>
  </si>
  <si>
    <t>UA5000010067</t>
  </si>
  <si>
    <t>UA5000005729</t>
  </si>
  <si>
    <t>ТОВ "РУШ"</t>
  </si>
  <si>
    <t>АТ «БАНК АВАНГАРД»</t>
  </si>
  <si>
    <t>АТ «ОТП БАНК»</t>
  </si>
  <si>
    <t>Житомиробленерго С</t>
  </si>
  <si>
    <t>КРЕДИТ ДНІПРО</t>
  </si>
  <si>
    <t>Проценти по залишку на поточному рахунку</t>
  </si>
  <si>
    <t>UA4000222152</t>
  </si>
  <si>
    <t>UA4000227656</t>
  </si>
  <si>
    <t>укргазбанк</t>
  </si>
  <si>
    <t>ПАТ АК «УКРГАЗБАНК»</t>
  </si>
  <si>
    <t>пинбанк</t>
  </si>
  <si>
    <t>АТ «ПЕРШИЙ ІНВЕСТИЦІЙНИЙ БАНК»</t>
  </si>
  <si>
    <t>кредитднепр</t>
  </si>
  <si>
    <t>Рішення про емісію облігацій</t>
  </si>
  <si>
    <t>м.Запоріжжя, вул.Рельєфна,8, прим.101</t>
  </si>
  <si>
    <t>м.Запоріжжя, вул.Рельєфна,8, прим.99</t>
  </si>
  <si>
    <t>м.Запоріжжя, вул.Рельєфна,8, прим.109</t>
  </si>
  <si>
    <t>гроші</t>
  </si>
  <si>
    <t>нерухомість</t>
  </si>
  <si>
    <t>інше</t>
  </si>
  <si>
    <t>дебіторська заборгованість</t>
  </si>
  <si>
    <t>АТ "ОТП БАНК"</t>
  </si>
  <si>
    <t>ГРОШІ</t>
  </si>
  <si>
    <t>НЕРУХОМІСТЬ</t>
  </si>
  <si>
    <t>ДЕБІТОРСЬКА ЗАБОРГОВАНІСТЬ</t>
  </si>
  <si>
    <t>всього</t>
  </si>
  <si>
    <t>акції всього</t>
  </si>
  <si>
    <t>овдп всього</t>
  </si>
  <si>
    <t>облігації всього</t>
  </si>
  <si>
    <t>ПП "ІНФОРМАУДИТ"</t>
  </si>
  <si>
    <t>UA4000229264</t>
  </si>
  <si>
    <t>КВІТЕНЬ 24</t>
  </si>
  <si>
    <t>UA5000010992</t>
  </si>
  <si>
    <t>ТОВ "НоваПей Кредит"</t>
  </si>
  <si>
    <t>UA4000230262</t>
  </si>
  <si>
    <t>UA4000231195</t>
  </si>
  <si>
    <t>аріфру</t>
  </si>
  <si>
    <t>АТ «ЖИТОМИРОБЛЕНЕРГО»</t>
  </si>
  <si>
    <t>акції</t>
  </si>
  <si>
    <t>101 546 397,08</t>
  </si>
  <si>
    <t>вересень 2024</t>
  </si>
  <si>
    <t>серпень 2024</t>
  </si>
  <si>
    <t>UA4000228910</t>
  </si>
  <si>
    <t>UA4000207518</t>
  </si>
  <si>
    <t>ПАТ "МТБ БАНК"</t>
  </si>
  <si>
    <t xml:space="preserve">ПАТ «МТБ БАНК»
</t>
  </si>
  <si>
    <t>ЛИСТОПАД 2024</t>
  </si>
</sst>
</file>

<file path=xl/styles.xml><?xml version="1.0" encoding="utf-8"?>
<styleSheet xmlns="http://schemas.openxmlformats.org/spreadsheetml/2006/main">
  <numFmts count="6">
    <numFmt numFmtId="164" formatCode="#,##0.0000"/>
    <numFmt numFmtId="165" formatCode="0.0000"/>
    <numFmt numFmtId="166" formatCode="0.000000000"/>
    <numFmt numFmtId="167" formatCode="#,##0.00_ ;\-#,##0.00\ "/>
    <numFmt numFmtId="168" formatCode="#,##0.000"/>
    <numFmt numFmtId="169" formatCode="0.00000"/>
  </numFmts>
  <fonts count="9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0"/>
      <name val="Arial"/>
      <family val="2"/>
      <charset val="204"/>
    </font>
    <font>
      <sz val="12"/>
      <name val="Arimo"/>
    </font>
    <font>
      <sz val="8"/>
      <color indexed="8"/>
      <name val="Arial"/>
      <family val="2"/>
      <charset val="204"/>
    </font>
    <font>
      <sz val="8"/>
      <name val="Arial Cyr"/>
      <charset val="204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Arimo"/>
    </font>
    <font>
      <b/>
      <sz val="10"/>
      <color rgb="FF008000"/>
      <name val="Arimo"/>
    </font>
    <font>
      <b/>
      <sz val="10"/>
      <color rgb="FF008000"/>
      <name val="Arial Cyr"/>
      <charset val="204"/>
    </font>
    <font>
      <b/>
      <sz val="10"/>
      <color rgb="FF0000FF"/>
      <name val="Arimo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Arimo"/>
    </font>
    <font>
      <sz val="12"/>
      <color rgb="FF000000"/>
      <name val="Calibri"/>
      <family val="2"/>
      <charset val="204"/>
      <scheme val="minor"/>
    </font>
    <font>
      <b/>
      <sz val="12"/>
      <color rgb="FF008000"/>
      <name val="Arimo"/>
    </font>
    <font>
      <b/>
      <sz val="12"/>
      <color rgb="FF008000"/>
      <name val="Arial Cyr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Arimo"/>
    </font>
    <font>
      <b/>
      <sz val="12"/>
      <color rgb="FFC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Arimo"/>
      <charset val="204"/>
    </font>
    <font>
      <b/>
      <sz val="10"/>
      <color rgb="FF000000"/>
      <name val="Arimo"/>
    </font>
    <font>
      <sz val="12"/>
      <color rgb="FF000000"/>
      <name val="Arial"/>
      <family val="2"/>
      <charset val="204"/>
    </font>
    <font>
      <sz val="9"/>
      <color rgb="FF000000"/>
      <name val="Arimo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FF0000"/>
      <name val="Arimo"/>
    </font>
    <font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0"/>
      <color rgb="FFFF0000"/>
      <name val="Arimo"/>
    </font>
    <font>
      <sz val="8"/>
      <color rgb="FFFF000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3" tint="0.39997558519241921"/>
      <name val="Arimo"/>
    </font>
    <font>
      <sz val="12"/>
      <color theme="3" tint="0.3999755851924192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</font>
    <font>
      <sz val="8"/>
      <color theme="3" tint="0.39997558519241921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rgb="FF00800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10"/>
      <color theme="3" tint="0.39997558519241921"/>
      <name val="Calibri"/>
      <family val="2"/>
      <charset val="204"/>
      <scheme val="minor"/>
    </font>
    <font>
      <sz val="9"/>
      <color theme="3" tint="0.39997558519241921"/>
      <name val="Calibri"/>
      <family val="2"/>
      <charset val="204"/>
      <scheme val="minor"/>
    </font>
    <font>
      <sz val="10"/>
      <color rgb="FF003F2F"/>
      <name val="Arial"/>
      <family val="2"/>
      <charset val="204"/>
    </font>
    <font>
      <sz val="11"/>
      <color theme="1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D99795"/>
      </patternFill>
    </fill>
    <fill>
      <patternFill patternType="solid">
        <fgColor rgb="FFD99795"/>
        <bgColor rgb="FFD9979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6B8B7"/>
        <bgColor rgb="FFE6B8B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6B8B7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5CB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79998168889431442"/>
        <bgColor rgb="FF000000"/>
      </patternFill>
    </fill>
  </fills>
  <borders count="9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18" fillId="0" borderId="0"/>
    <xf numFmtId="0" fontId="26" fillId="0" borderId="0"/>
    <xf numFmtId="0" fontId="19" fillId="0" borderId="0"/>
    <xf numFmtId="0" fontId="20" fillId="0" borderId="0"/>
    <xf numFmtId="0" fontId="21" fillId="0" borderId="0"/>
    <xf numFmtId="0" fontId="28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" fillId="0" borderId="0"/>
    <xf numFmtId="0" fontId="26" fillId="0" borderId="0"/>
    <xf numFmtId="0" fontId="8" fillId="0" borderId="0"/>
    <xf numFmtId="0" fontId="26" fillId="0" borderId="0"/>
    <xf numFmtId="0" fontId="9" fillId="0" borderId="0"/>
    <xf numFmtId="0" fontId="26" fillId="0" borderId="0"/>
    <xf numFmtId="0" fontId="13" fillId="0" borderId="0"/>
    <xf numFmtId="0" fontId="26" fillId="0" borderId="0"/>
    <xf numFmtId="0" fontId="14" fillId="0" borderId="0"/>
    <xf numFmtId="0" fontId="26" fillId="0" borderId="0"/>
  </cellStyleXfs>
  <cellXfs count="9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NumberFormat="1"/>
    <xf numFmtId="0" fontId="30" fillId="2" borderId="4" xfId="0" applyFont="1" applyFill="1" applyBorder="1" applyAlignment="1">
      <alignment horizontal="left" wrapText="1" indent="1"/>
    </xf>
    <xf numFmtId="0" fontId="31" fillId="0" borderId="4" xfId="0" applyFont="1" applyBorder="1" applyAlignment="1">
      <alignment horizontal="left" wrapText="1" indent="1"/>
    </xf>
    <xf numFmtId="4" fontId="0" fillId="0" borderId="3" xfId="0" applyNumberFormat="1" applyBorder="1"/>
    <xf numFmtId="0" fontId="32" fillId="2" borderId="4" xfId="0" applyFont="1" applyFill="1" applyBorder="1" applyAlignment="1">
      <alignment horizontal="left" wrapText="1" indent="1"/>
    </xf>
    <xf numFmtId="0" fontId="31" fillId="0" borderId="5" xfId="0" applyFont="1" applyBorder="1" applyAlignment="1">
      <alignment horizontal="left" wrapText="1" indent="1"/>
    </xf>
    <xf numFmtId="0" fontId="31" fillId="2" borderId="5" xfId="0" applyFont="1" applyFill="1" applyBorder="1"/>
    <xf numFmtId="4" fontId="33" fillId="2" borderId="6" xfId="0" applyNumberFormat="1" applyFont="1" applyFill="1" applyBorder="1" applyAlignment="1">
      <alignment shrinkToFit="1"/>
    </xf>
    <xf numFmtId="166" fontId="31" fillId="0" borderId="5" xfId="0" applyNumberFormat="1" applyFont="1" applyBorder="1"/>
    <xf numFmtId="165" fontId="0" fillId="0" borderId="6" xfId="0" applyNumberFormat="1" applyBorder="1"/>
    <xf numFmtId="165" fontId="0" fillId="0" borderId="7" xfId="0" applyNumberFormat="1" applyBorder="1"/>
    <xf numFmtId="2" fontId="34" fillId="2" borderId="8" xfId="0" applyNumberFormat="1" applyFont="1" applyFill="1" applyBorder="1" applyAlignment="1"/>
    <xf numFmtId="2" fontId="34" fillId="2" borderId="9" xfId="0" applyNumberFormat="1" applyFont="1" applyFill="1" applyBorder="1" applyAlignment="1"/>
    <xf numFmtId="2" fontId="28" fillId="0" borderId="10" xfId="0" applyNumberFormat="1" applyFont="1" applyBorder="1" applyAlignment="1">
      <alignment wrapText="1"/>
    </xf>
    <xf numFmtId="2" fontId="28" fillId="0" borderId="11" xfId="0" applyNumberFormat="1" applyFont="1" applyBorder="1" applyAlignment="1">
      <alignment wrapText="1"/>
    </xf>
    <xf numFmtId="2" fontId="28" fillId="0" borderId="12" xfId="0" applyNumberFormat="1" applyFont="1" applyBorder="1" applyAlignment="1">
      <alignment wrapText="1"/>
    </xf>
    <xf numFmtId="2" fontId="35" fillId="0" borderId="13" xfId="0" applyNumberFormat="1" applyFont="1" applyBorder="1" applyAlignment="1"/>
    <xf numFmtId="2" fontId="34" fillId="2" borderId="8" xfId="0" applyNumberFormat="1" applyFont="1" applyFill="1" applyBorder="1" applyAlignment="1">
      <alignment horizontal="right"/>
    </xf>
    <xf numFmtId="2" fontId="35" fillId="0" borderId="14" xfId="0" applyNumberFormat="1" applyFont="1" applyBorder="1" applyAlignment="1"/>
    <xf numFmtId="2" fontId="35" fillId="0" borderId="4" xfId="0" applyNumberFormat="1" applyFont="1" applyBorder="1" applyAlignment="1"/>
    <xf numFmtId="2" fontId="35" fillId="0" borderId="15" xfId="0" applyNumberFormat="1" applyFont="1" applyBorder="1" applyAlignment="1"/>
    <xf numFmtId="165" fontId="36" fillId="3" borderId="16" xfId="0" applyNumberFormat="1" applyFont="1" applyFill="1" applyBorder="1" applyAlignment="1"/>
    <xf numFmtId="0" fontId="35" fillId="0" borderId="0" xfId="0" applyFont="1"/>
    <xf numFmtId="2" fontId="35" fillId="0" borderId="11" xfId="0" applyNumberFormat="1" applyFont="1" applyBorder="1"/>
    <xf numFmtId="2" fontId="35" fillId="0" borderId="0" xfId="0" applyNumberFormat="1" applyFont="1"/>
    <xf numFmtId="4" fontId="35" fillId="0" borderId="0" xfId="0" applyNumberFormat="1" applyFont="1" applyAlignment="1">
      <alignment wrapText="1"/>
    </xf>
    <xf numFmtId="164" fontId="35" fillId="0" borderId="0" xfId="0" applyNumberFormat="1" applyFont="1"/>
    <xf numFmtId="0" fontId="37" fillId="4" borderId="3" xfId="0" applyFont="1" applyFill="1" applyBorder="1" applyAlignment="1">
      <alignment horizontal="center" vertical="center" wrapText="1"/>
    </xf>
    <xf numFmtId="165" fontId="38" fillId="0" borderId="14" xfId="21" applyNumberFormat="1" applyFont="1" applyFill="1" applyBorder="1" applyAlignment="1">
      <alignment vertical="center"/>
    </xf>
    <xf numFmtId="165" fontId="38" fillId="0" borderId="4" xfId="21" applyNumberFormat="1" applyFont="1" applyFill="1" applyBorder="1" applyAlignment="1">
      <alignment vertical="center"/>
    </xf>
    <xf numFmtId="165" fontId="34" fillId="2" borderId="17" xfId="0" applyNumberFormat="1" applyFont="1" applyFill="1" applyBorder="1" applyAlignment="1"/>
    <xf numFmtId="164" fontId="28" fillId="0" borderId="67" xfId="0" applyNumberFormat="1" applyFont="1" applyBorder="1" applyAlignment="1">
      <alignment vertical="center"/>
    </xf>
    <xf numFmtId="4" fontId="38" fillId="0" borderId="68" xfId="0" applyNumberFormat="1" applyFont="1" applyFill="1" applyBorder="1" applyAlignment="1">
      <alignment wrapText="1"/>
    </xf>
    <xf numFmtId="4" fontId="38" fillId="5" borderId="11" xfId="23" applyNumberFormat="1" applyFont="1" applyFill="1" applyBorder="1" applyAlignment="1">
      <alignment vertical="center"/>
    </xf>
    <xf numFmtId="4" fontId="28" fillId="0" borderId="68" xfId="23" applyNumberFormat="1" applyFont="1" applyFill="1" applyBorder="1"/>
    <xf numFmtId="4" fontId="28" fillId="5" borderId="68" xfId="23" applyNumberFormat="1" applyFont="1" applyFill="1" applyBorder="1" applyAlignment="1">
      <alignment vertical="center"/>
    </xf>
    <xf numFmtId="4" fontId="28" fillId="0" borderId="68" xfId="23" applyNumberFormat="1" applyFont="1" applyFill="1" applyBorder="1" applyAlignment="1">
      <alignment vertical="center"/>
    </xf>
    <xf numFmtId="4" fontId="38" fillId="0" borderId="11" xfId="23" applyNumberFormat="1" applyFont="1" applyFill="1" applyBorder="1" applyAlignment="1">
      <alignment vertical="center"/>
    </xf>
    <xf numFmtId="4" fontId="35" fillId="0" borderId="11" xfId="23" applyNumberFormat="1" applyFont="1" applyFill="1" applyBorder="1"/>
    <xf numFmtId="4" fontId="28" fillId="5" borderId="11" xfId="23" applyNumberFormat="1" applyFont="1" applyFill="1" applyBorder="1" applyAlignment="1">
      <alignment horizontal="center" vertical="center" wrapText="1"/>
    </xf>
    <xf numFmtId="2" fontId="35" fillId="0" borderId="2" xfId="0" applyNumberFormat="1" applyFont="1" applyBorder="1" applyAlignment="1"/>
    <xf numFmtId="165" fontId="38" fillId="2" borderId="14" xfId="21" applyNumberFormat="1" applyFont="1" applyFill="1" applyBorder="1" applyAlignment="1">
      <alignment vertical="center"/>
    </xf>
    <xf numFmtId="4" fontId="39" fillId="6" borderId="69" xfId="0" applyNumberFormat="1" applyFont="1" applyFill="1" applyBorder="1"/>
    <xf numFmtId="4" fontId="40" fillId="0" borderId="70" xfId="0" applyNumberFormat="1" applyFont="1" applyBorder="1" applyAlignment="1">
      <alignment wrapText="1"/>
    </xf>
    <xf numFmtId="4" fontId="41" fillId="0" borderId="3" xfId="0" applyNumberFormat="1" applyFont="1" applyFill="1" applyBorder="1" applyAlignment="1">
      <alignment wrapText="1"/>
    </xf>
    <xf numFmtId="4" fontId="40" fillId="0" borderId="71" xfId="0" applyNumberFormat="1" applyFont="1" applyBorder="1" applyAlignment="1">
      <alignment wrapText="1"/>
    </xf>
    <xf numFmtId="4" fontId="39" fillId="7" borderId="72" xfId="0" applyNumberFormat="1" applyFont="1" applyFill="1" applyBorder="1"/>
    <xf numFmtId="4" fontId="42" fillId="2" borderId="73" xfId="0" applyNumberFormat="1" applyFont="1" applyFill="1" applyBorder="1" applyAlignment="1">
      <alignment vertical="center"/>
    </xf>
    <xf numFmtId="4" fontId="38" fillId="8" borderId="11" xfId="0" applyNumberFormat="1" applyFont="1" applyFill="1" applyBorder="1" applyAlignment="1">
      <alignment wrapText="1"/>
    </xf>
    <xf numFmtId="4" fontId="41" fillId="8" borderId="3" xfId="0" applyNumberFormat="1" applyFont="1" applyFill="1" applyBorder="1" applyAlignment="1">
      <alignment wrapText="1"/>
    </xf>
    <xf numFmtId="4" fontId="28" fillId="5" borderId="18" xfId="23" applyNumberFormat="1" applyFont="1" applyFill="1" applyBorder="1" applyAlignment="1">
      <alignment horizontal="center" vertical="center" wrapText="1"/>
    </xf>
    <xf numFmtId="4" fontId="28" fillId="0" borderId="18" xfId="23" applyNumberFormat="1" applyFont="1" applyFill="1" applyBorder="1" applyAlignment="1">
      <alignment horizontal="center" vertical="center" wrapText="1"/>
    </xf>
    <xf numFmtId="0" fontId="43" fillId="0" borderId="0" xfId="0" applyFont="1"/>
    <xf numFmtId="0" fontId="44" fillId="0" borderId="3" xfId="2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165" fontId="46" fillId="0" borderId="14" xfId="21" applyNumberFormat="1" applyFont="1" applyFill="1" applyBorder="1" applyAlignment="1">
      <alignment vertical="center"/>
    </xf>
    <xf numFmtId="165" fontId="44" fillId="0" borderId="6" xfId="21" applyNumberFormat="1" applyFont="1" applyFill="1" applyBorder="1" applyAlignment="1">
      <alignment horizontal="center" vertical="center" wrapText="1"/>
    </xf>
    <xf numFmtId="165" fontId="46" fillId="0" borderId="4" xfId="21" applyNumberFormat="1" applyFont="1" applyFill="1" applyBorder="1" applyAlignment="1">
      <alignment vertical="center"/>
    </xf>
    <xf numFmtId="165" fontId="47" fillId="2" borderId="17" xfId="0" applyNumberFormat="1" applyFont="1" applyFill="1" applyBorder="1" applyAlignment="1"/>
    <xf numFmtId="165" fontId="47" fillId="2" borderId="6" xfId="0" applyNumberFormat="1" applyFont="1" applyFill="1" applyBorder="1" applyAlignment="1"/>
    <xf numFmtId="0" fontId="44" fillId="0" borderId="3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164" fontId="48" fillId="0" borderId="74" xfId="0" applyNumberFormat="1" applyFont="1" applyBorder="1" applyAlignment="1">
      <alignment vertical="center"/>
    </xf>
    <xf numFmtId="165" fontId="3" fillId="0" borderId="3" xfId="0" applyNumberFormat="1" applyFont="1" applyFill="1" applyBorder="1" applyAlignment="1">
      <alignment horizontal="center" vertical="center" wrapText="1"/>
    </xf>
    <xf numFmtId="0" fontId="49" fillId="0" borderId="75" xfId="0" applyFont="1" applyBorder="1" applyAlignment="1">
      <alignment horizontal="center" vertical="center" wrapText="1"/>
    </xf>
    <xf numFmtId="0" fontId="49" fillId="0" borderId="76" xfId="0" applyFont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9" fillId="0" borderId="77" xfId="0" applyFont="1" applyBorder="1" applyAlignment="1">
      <alignment horizontal="center" vertical="center" wrapText="1"/>
    </xf>
    <xf numFmtId="0" fontId="49" fillId="0" borderId="77" xfId="0" applyFont="1" applyFill="1" applyBorder="1" applyAlignment="1">
      <alignment horizontal="center" vertical="center" wrapText="1"/>
    </xf>
    <xf numFmtId="0" fontId="44" fillId="9" borderId="3" xfId="0" applyFont="1" applyFill="1" applyBorder="1" applyAlignment="1">
      <alignment horizontal="center" vertical="center" wrapText="1"/>
    </xf>
    <xf numFmtId="0" fontId="44" fillId="9" borderId="5" xfId="0" applyFont="1" applyFill="1" applyBorder="1" applyAlignment="1">
      <alignment horizontal="center" vertical="center" wrapText="1"/>
    </xf>
    <xf numFmtId="2" fontId="47" fillId="2" borderId="8" xfId="0" applyNumberFormat="1" applyFont="1" applyFill="1" applyBorder="1" applyAlignment="1"/>
    <xf numFmtId="4" fontId="47" fillId="2" borderId="8" xfId="0" applyNumberFormat="1" applyFont="1" applyFill="1" applyBorder="1" applyAlignment="1"/>
    <xf numFmtId="0" fontId="44" fillId="0" borderId="20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2" fontId="43" fillId="0" borderId="11" xfId="0" applyNumberFormat="1" applyFont="1" applyBorder="1"/>
    <xf numFmtId="2" fontId="43" fillId="0" borderId="6" xfId="0" applyNumberFormat="1" applyFont="1" applyBorder="1"/>
    <xf numFmtId="2" fontId="47" fillId="2" borderId="9" xfId="0" applyNumberFormat="1" applyFont="1" applyFill="1" applyBorder="1" applyAlignment="1"/>
    <xf numFmtId="4" fontId="47" fillId="2" borderId="9" xfId="0" applyNumberFormat="1" applyFont="1" applyFill="1" applyBorder="1" applyAlignment="1"/>
    <xf numFmtId="0" fontId="43" fillId="0" borderId="20" xfId="0" applyFont="1" applyBorder="1"/>
    <xf numFmtId="0" fontId="43" fillId="0" borderId="21" xfId="0" applyFont="1" applyBorder="1"/>
    <xf numFmtId="2" fontId="49" fillId="0" borderId="10" xfId="0" applyNumberFormat="1" applyFont="1" applyBorder="1" applyAlignment="1">
      <alignment wrapText="1"/>
    </xf>
    <xf numFmtId="167" fontId="49" fillId="0" borderId="22" xfId="0" applyNumberFormat="1" applyFont="1" applyBorder="1" applyAlignment="1">
      <alignment wrapText="1"/>
    </xf>
    <xf numFmtId="0" fontId="43" fillId="0" borderId="23" xfId="0" applyFont="1" applyBorder="1"/>
    <xf numFmtId="0" fontId="43" fillId="0" borderId="5" xfId="0" applyFont="1" applyBorder="1"/>
    <xf numFmtId="2" fontId="49" fillId="0" borderId="11" xfId="0" applyNumberFormat="1" applyFont="1" applyBorder="1" applyAlignment="1">
      <alignment wrapText="1"/>
    </xf>
    <xf numFmtId="167" fontId="49" fillId="0" borderId="17" xfId="0" applyNumberFormat="1" applyFont="1" applyBorder="1" applyAlignment="1">
      <alignment wrapText="1"/>
    </xf>
    <xf numFmtId="0" fontId="43" fillId="0" borderId="24" xfId="0" applyFont="1" applyBorder="1"/>
    <xf numFmtId="0" fontId="43" fillId="0" borderId="25" xfId="0" applyFont="1" applyBorder="1"/>
    <xf numFmtId="2" fontId="49" fillId="0" borderId="12" xfId="0" applyNumberFormat="1" applyFont="1" applyBorder="1" applyAlignment="1">
      <alignment wrapText="1"/>
    </xf>
    <xf numFmtId="167" fontId="49" fillId="0" borderId="26" xfId="0" applyNumberFormat="1" applyFont="1" applyBorder="1" applyAlignment="1">
      <alignment wrapText="1"/>
    </xf>
    <xf numFmtId="165" fontId="47" fillId="2" borderId="9" xfId="0" applyNumberFormat="1" applyFont="1" applyFill="1" applyBorder="1" applyAlignment="1"/>
    <xf numFmtId="0" fontId="44" fillId="0" borderId="27" xfId="0" applyFont="1" applyFill="1" applyBorder="1" applyAlignment="1">
      <alignment horizontal="left" vertical="center"/>
    </xf>
    <xf numFmtId="0" fontId="46" fillId="0" borderId="28" xfId="0" applyFont="1" applyFill="1" applyBorder="1"/>
    <xf numFmtId="4" fontId="50" fillId="0" borderId="70" xfId="0" applyNumberFormat="1" applyFont="1" applyBorder="1" applyAlignment="1">
      <alignment wrapText="1"/>
    </xf>
    <xf numFmtId="0" fontId="44" fillId="0" borderId="3" xfId="0" applyFont="1" applyFill="1" applyBorder="1" applyAlignment="1">
      <alignment horizontal="left" vertical="center"/>
    </xf>
    <xf numFmtId="0" fontId="46" fillId="0" borderId="6" xfId="0" applyFont="1" applyFill="1" applyBorder="1"/>
    <xf numFmtId="0" fontId="44" fillId="0" borderId="19" xfId="0" applyFont="1" applyFill="1" applyBorder="1" applyAlignment="1">
      <alignment horizontal="left" vertical="center"/>
    </xf>
    <xf numFmtId="4" fontId="51" fillId="0" borderId="3" xfId="0" applyNumberFormat="1" applyFont="1" applyFill="1" applyBorder="1" applyAlignment="1">
      <alignment wrapText="1"/>
    </xf>
    <xf numFmtId="0" fontId="44" fillId="8" borderId="19" xfId="0" applyFont="1" applyFill="1" applyBorder="1" applyAlignment="1">
      <alignment horizontal="left" vertical="center"/>
    </xf>
    <xf numFmtId="0" fontId="43" fillId="8" borderId="25" xfId="0" applyFont="1" applyFill="1" applyBorder="1"/>
    <xf numFmtId="0" fontId="46" fillId="8" borderId="6" xfId="0" applyFont="1" applyFill="1" applyBorder="1"/>
    <xf numFmtId="4" fontId="51" fillId="8" borderId="3" xfId="0" applyNumberFormat="1" applyFont="1" applyFill="1" applyBorder="1" applyAlignment="1">
      <alignment wrapText="1"/>
    </xf>
    <xf numFmtId="0" fontId="43" fillId="8" borderId="0" xfId="0" applyFont="1" applyFill="1"/>
    <xf numFmtId="167" fontId="46" fillId="0" borderId="6" xfId="0" applyNumberFormat="1" applyFont="1" applyFill="1" applyBorder="1" applyAlignment="1">
      <alignment horizontal="right" vertical="center" wrapText="1"/>
    </xf>
    <xf numFmtId="4" fontId="50" fillId="0" borderId="71" xfId="0" applyNumberFormat="1" applyFont="1" applyBorder="1" applyAlignment="1">
      <alignment wrapText="1"/>
    </xf>
    <xf numFmtId="2" fontId="43" fillId="0" borderId="13" xfId="0" applyNumberFormat="1" applyFont="1" applyBorder="1" applyAlignment="1"/>
    <xf numFmtId="2" fontId="43" fillId="0" borderId="29" xfId="0" applyNumberFormat="1" applyFont="1" applyBorder="1"/>
    <xf numFmtId="2" fontId="47" fillId="2" borderId="30" xfId="0" applyNumberFormat="1" applyFont="1" applyFill="1" applyBorder="1" applyAlignment="1"/>
    <xf numFmtId="165" fontId="47" fillId="2" borderId="30" xfId="0" applyNumberFormat="1" applyFont="1" applyFill="1" applyBorder="1" applyAlignment="1"/>
    <xf numFmtId="0" fontId="49" fillId="0" borderId="31" xfId="0" applyFont="1" applyBorder="1" applyAlignment="1">
      <alignment horizontal="center" wrapText="1"/>
    </xf>
    <xf numFmtId="0" fontId="49" fillId="0" borderId="5" xfId="23" applyFont="1" applyBorder="1" applyAlignment="1">
      <alignment horizontal="center" vertical="center" wrapText="1"/>
    </xf>
    <xf numFmtId="4" fontId="46" fillId="5" borderId="11" xfId="23" applyNumberFormat="1" applyFont="1" applyFill="1" applyBorder="1" applyAlignment="1">
      <alignment vertical="center"/>
    </xf>
    <xf numFmtId="2" fontId="49" fillId="5" borderId="32" xfId="23" applyNumberFormat="1" applyFont="1" applyFill="1" applyBorder="1" applyAlignment="1">
      <alignment horizontal="center" vertical="center" wrapText="1"/>
    </xf>
    <xf numFmtId="4" fontId="46" fillId="0" borderId="11" xfId="23" applyNumberFormat="1" applyFont="1" applyFill="1" applyBorder="1" applyAlignment="1">
      <alignment vertical="center"/>
    </xf>
    <xf numFmtId="2" fontId="49" fillId="0" borderId="32" xfId="23" applyNumberFormat="1" applyFont="1" applyFill="1" applyBorder="1" applyAlignment="1">
      <alignment horizontal="center" vertical="center" wrapText="1"/>
    </xf>
    <xf numFmtId="4" fontId="46" fillId="0" borderId="33" xfId="23" applyNumberFormat="1" applyFont="1" applyFill="1" applyBorder="1" applyAlignment="1">
      <alignment vertical="center"/>
    </xf>
    <xf numFmtId="2" fontId="49" fillId="0" borderId="34" xfId="23" applyNumberFormat="1" applyFont="1" applyFill="1" applyBorder="1" applyAlignment="1">
      <alignment horizontal="center" vertical="center" wrapText="1"/>
    </xf>
    <xf numFmtId="0" fontId="49" fillId="0" borderId="17" xfId="0" applyFont="1" applyBorder="1" applyAlignment="1">
      <alignment horizontal="center" wrapText="1"/>
    </xf>
    <xf numFmtId="0" fontId="49" fillId="0" borderId="5" xfId="23" applyFont="1" applyFill="1" applyBorder="1" applyAlignment="1">
      <alignment horizontal="center" vertical="center" wrapText="1"/>
    </xf>
    <xf numFmtId="2" fontId="49" fillId="0" borderId="6" xfId="23" applyNumberFormat="1" applyFont="1" applyFill="1" applyBorder="1" applyAlignment="1">
      <alignment horizontal="center" vertical="center" wrapText="1"/>
    </xf>
    <xf numFmtId="4" fontId="52" fillId="10" borderId="73" xfId="0" applyNumberFormat="1" applyFont="1" applyFill="1" applyBorder="1"/>
    <xf numFmtId="4" fontId="52" fillId="10" borderId="11" xfId="0" applyNumberFormat="1" applyFont="1" applyFill="1" applyBorder="1"/>
    <xf numFmtId="2" fontId="49" fillId="5" borderId="6" xfId="23" applyNumberFormat="1" applyFont="1" applyFill="1" applyBorder="1" applyAlignment="1">
      <alignment horizontal="center" vertical="center" wrapText="1"/>
    </xf>
    <xf numFmtId="4" fontId="49" fillId="5" borderId="11" xfId="23" applyNumberFormat="1" applyFont="1" applyFill="1" applyBorder="1" applyAlignment="1">
      <alignment vertical="center"/>
    </xf>
    <xf numFmtId="0" fontId="49" fillId="0" borderId="35" xfId="0" applyFont="1" applyBorder="1" applyAlignment="1">
      <alignment horizontal="center" vertical="center" wrapText="1"/>
    </xf>
    <xf numFmtId="4" fontId="49" fillId="0" borderId="11" xfId="23" applyNumberFormat="1" applyFont="1" applyFill="1" applyBorder="1" applyAlignment="1">
      <alignment vertical="center"/>
    </xf>
    <xf numFmtId="4" fontId="49" fillId="0" borderId="11" xfId="23" applyNumberFormat="1" applyFont="1" applyFill="1" applyBorder="1"/>
    <xf numFmtId="0" fontId="43" fillId="0" borderId="17" xfId="0" applyFont="1" applyBorder="1"/>
    <xf numFmtId="0" fontId="49" fillId="0" borderId="22" xfId="0" applyFont="1" applyBorder="1" applyAlignment="1">
      <alignment horizontal="center" wrapText="1"/>
    </xf>
    <xf numFmtId="0" fontId="49" fillId="0" borderId="36" xfId="23" applyFont="1" applyFill="1" applyBorder="1" applyAlignment="1">
      <alignment horizontal="center" vertical="center" wrapText="1"/>
    </xf>
    <xf numFmtId="0" fontId="49" fillId="0" borderId="4" xfId="0" applyFont="1" applyBorder="1" applyAlignment="1">
      <alignment horizontal="center" wrapText="1"/>
    </xf>
    <xf numFmtId="4" fontId="49" fillId="5" borderId="11" xfId="23" applyNumberFormat="1" applyFont="1" applyFill="1" applyBorder="1" applyAlignment="1">
      <alignment horizontal="center" vertical="center" wrapText="1"/>
    </xf>
    <xf numFmtId="0" fontId="43" fillId="0" borderId="0" xfId="0" applyFont="1" applyFill="1"/>
    <xf numFmtId="4" fontId="52" fillId="5" borderId="0" xfId="0" applyNumberFormat="1" applyFont="1" applyFill="1" applyBorder="1"/>
    <xf numFmtId="4" fontId="53" fillId="2" borderId="73" xfId="0" applyNumberFormat="1" applyFont="1" applyFill="1" applyBorder="1" applyAlignment="1">
      <alignment vertical="center"/>
    </xf>
    <xf numFmtId="2" fontId="47" fillId="2" borderId="37" xfId="0" applyNumberFormat="1" applyFont="1" applyFill="1" applyBorder="1" applyAlignment="1">
      <alignment horizontal="right"/>
    </xf>
    <xf numFmtId="2" fontId="47" fillId="2" borderId="7" xfId="0" applyNumberFormat="1" applyFont="1" applyFill="1" applyBorder="1" applyAlignment="1">
      <alignment horizontal="right"/>
    </xf>
    <xf numFmtId="0" fontId="43" fillId="0" borderId="14" xfId="0" applyFont="1" applyBorder="1"/>
    <xf numFmtId="2" fontId="43" fillId="0" borderId="14" xfId="0" applyNumberFormat="1" applyFont="1" applyBorder="1" applyAlignment="1"/>
    <xf numFmtId="4" fontId="43" fillId="0" borderId="22" xfId="0" applyNumberFormat="1" applyFont="1" applyBorder="1" applyAlignment="1"/>
    <xf numFmtId="0" fontId="43" fillId="0" borderId="4" xfId="0" applyFont="1" applyBorder="1"/>
    <xf numFmtId="2" fontId="43" fillId="0" borderId="4" xfId="0" applyNumberFormat="1" applyFont="1" applyBorder="1" applyAlignment="1"/>
    <xf numFmtId="4" fontId="43" fillId="0" borderId="17" xfId="0" applyNumberFormat="1" applyFont="1" applyBorder="1" applyAlignment="1"/>
    <xf numFmtId="2" fontId="43" fillId="0" borderId="0" xfId="0" applyNumberFormat="1" applyFont="1"/>
    <xf numFmtId="2" fontId="43" fillId="0" borderId="15" xfId="0" applyNumberFormat="1" applyFont="1" applyBorder="1" applyAlignment="1"/>
    <xf numFmtId="4" fontId="43" fillId="0" borderId="38" xfId="0" applyNumberFormat="1" applyFont="1" applyBorder="1" applyAlignment="1"/>
    <xf numFmtId="4" fontId="47" fillId="0" borderId="0" xfId="0" applyNumberFormat="1" applyFont="1"/>
    <xf numFmtId="4" fontId="47" fillId="0" borderId="15" xfId="0" applyNumberFormat="1" applyFont="1" applyBorder="1" applyAlignment="1">
      <alignment horizontal="center"/>
    </xf>
    <xf numFmtId="165" fontId="54" fillId="3" borderId="16" xfId="0" applyNumberFormat="1" applyFont="1" applyFill="1" applyBorder="1" applyAlignment="1"/>
    <xf numFmtId="4" fontId="43" fillId="0" borderId="0" xfId="0" applyNumberFormat="1" applyFont="1" applyAlignment="1">
      <alignment wrapText="1"/>
    </xf>
    <xf numFmtId="164" fontId="43" fillId="0" borderId="0" xfId="0" applyNumberFormat="1" applyFont="1"/>
    <xf numFmtId="0" fontId="44" fillId="4" borderId="3" xfId="0" applyFont="1" applyFill="1" applyBorder="1" applyAlignment="1">
      <alignment horizontal="center" vertical="center" wrapText="1"/>
    </xf>
    <xf numFmtId="165" fontId="37" fillId="0" borderId="6" xfId="21" applyNumberFormat="1" applyFont="1" applyFill="1" applyBorder="1" applyAlignment="1">
      <alignment horizontal="center" vertical="center" wrapText="1"/>
    </xf>
    <xf numFmtId="165" fontId="37" fillId="2" borderId="6" xfId="21" applyNumberFormat="1" applyFont="1" applyFill="1" applyBorder="1" applyAlignment="1">
      <alignment horizontal="center" vertical="center" wrapText="1"/>
    </xf>
    <xf numFmtId="165" fontId="34" fillId="2" borderId="6" xfId="0" applyNumberFormat="1" applyFont="1" applyFill="1" applyBorder="1" applyAlignment="1"/>
    <xf numFmtId="165" fontId="37" fillId="0" borderId="6" xfId="0" applyNumberFormat="1" applyFont="1" applyFill="1" applyBorder="1" applyAlignment="1">
      <alignment horizontal="center" vertical="center" wrapText="1"/>
    </xf>
    <xf numFmtId="164" fontId="39" fillId="0" borderId="74" xfId="0" applyNumberFormat="1" applyFont="1" applyBorder="1" applyAlignment="1">
      <alignment vertical="center"/>
    </xf>
    <xf numFmtId="165" fontId="2" fillId="0" borderId="3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/>
    <xf numFmtId="2" fontId="35" fillId="0" borderId="6" xfId="0" applyNumberFormat="1" applyFont="1" applyBorder="1"/>
    <xf numFmtId="4" fontId="34" fillId="2" borderId="9" xfId="0" applyNumberFormat="1" applyFont="1" applyFill="1" applyBorder="1" applyAlignment="1"/>
    <xf numFmtId="167" fontId="28" fillId="0" borderId="22" xfId="0" applyNumberFormat="1" applyFont="1" applyBorder="1" applyAlignment="1">
      <alignment wrapText="1"/>
    </xf>
    <xf numFmtId="167" fontId="28" fillId="0" borderId="17" xfId="0" applyNumberFormat="1" applyFont="1" applyBorder="1" applyAlignment="1">
      <alignment wrapText="1"/>
    </xf>
    <xf numFmtId="167" fontId="28" fillId="0" borderId="26" xfId="0" applyNumberFormat="1" applyFont="1" applyBorder="1" applyAlignment="1">
      <alignment wrapText="1"/>
    </xf>
    <xf numFmtId="165" fontId="34" fillId="2" borderId="9" xfId="0" applyNumberFormat="1" applyFont="1" applyFill="1" applyBorder="1" applyAlignment="1"/>
    <xf numFmtId="0" fontId="38" fillId="0" borderId="28" xfId="0" applyFont="1" applyFill="1" applyBorder="1"/>
    <xf numFmtId="0" fontId="38" fillId="0" borderId="6" xfId="0" applyFont="1" applyFill="1" applyBorder="1"/>
    <xf numFmtId="0" fontId="38" fillId="8" borderId="6" xfId="0" applyFont="1" applyFill="1" applyBorder="1"/>
    <xf numFmtId="167" fontId="38" fillId="0" borderId="6" xfId="0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/>
    <xf numFmtId="2" fontId="28" fillId="5" borderId="32" xfId="23" applyNumberFormat="1" applyFont="1" applyFill="1" applyBorder="1" applyAlignment="1">
      <alignment horizontal="center" vertical="center" wrapText="1"/>
    </xf>
    <xf numFmtId="2" fontId="28" fillId="0" borderId="32" xfId="23" applyNumberFormat="1" applyFont="1" applyFill="1" applyBorder="1" applyAlignment="1">
      <alignment horizontal="center" vertical="center" wrapText="1"/>
    </xf>
    <xf numFmtId="2" fontId="28" fillId="0" borderId="25" xfId="23" applyNumberFormat="1" applyFont="1" applyFill="1" applyBorder="1" applyAlignment="1">
      <alignment horizontal="center" vertical="center" wrapText="1"/>
    </xf>
    <xf numFmtId="2" fontId="28" fillId="0" borderId="6" xfId="23" applyNumberFormat="1" applyFont="1" applyFill="1" applyBorder="1" applyAlignment="1">
      <alignment horizontal="center" vertical="center" wrapText="1"/>
    </xf>
    <xf numFmtId="4" fontId="55" fillId="10" borderId="73" xfId="0" applyNumberFormat="1" applyFont="1" applyFill="1" applyBorder="1"/>
    <xf numFmtId="2" fontId="28" fillId="0" borderId="5" xfId="23" applyNumberFormat="1" applyFont="1" applyFill="1" applyBorder="1" applyAlignment="1">
      <alignment horizontal="center" vertical="center" wrapText="1"/>
    </xf>
    <xf numFmtId="2" fontId="28" fillId="5" borderId="6" xfId="23" applyNumberFormat="1" applyFont="1" applyFill="1" applyBorder="1" applyAlignment="1">
      <alignment horizontal="center" vertical="center" wrapText="1"/>
    </xf>
    <xf numFmtId="2" fontId="28" fillId="5" borderId="5" xfId="23" applyNumberFormat="1" applyFont="1" applyFill="1" applyBorder="1" applyAlignment="1">
      <alignment horizontal="center" vertical="center" wrapText="1"/>
    </xf>
    <xf numFmtId="2" fontId="28" fillId="5" borderId="39" xfId="23" applyNumberFormat="1" applyFont="1" applyFill="1" applyBorder="1" applyAlignment="1">
      <alignment horizontal="center" vertical="center" wrapText="1"/>
    </xf>
    <xf numFmtId="2" fontId="28" fillId="5" borderId="0" xfId="23" applyNumberFormat="1" applyFont="1" applyFill="1" applyBorder="1" applyAlignment="1">
      <alignment horizontal="center" vertical="center" wrapText="1"/>
    </xf>
    <xf numFmtId="2" fontId="28" fillId="0" borderId="39" xfId="23" applyNumberFormat="1" applyFont="1" applyFill="1" applyBorder="1" applyAlignment="1">
      <alignment horizontal="center" vertical="center" wrapText="1"/>
    </xf>
    <xf numFmtId="2" fontId="34" fillId="2" borderId="40" xfId="0" applyNumberFormat="1" applyFont="1" applyFill="1" applyBorder="1" applyAlignment="1">
      <alignment horizontal="right"/>
    </xf>
    <xf numFmtId="4" fontId="35" fillId="0" borderId="14" xfId="0" applyNumberFormat="1" applyFont="1" applyBorder="1" applyAlignment="1"/>
    <xf numFmtId="4" fontId="35" fillId="0" borderId="31" xfId="0" applyNumberFormat="1" applyFont="1" applyBorder="1" applyAlignment="1"/>
    <xf numFmtId="4" fontId="35" fillId="0" borderId="4" xfId="0" applyNumberFormat="1" applyFont="1" applyBorder="1" applyAlignment="1"/>
    <xf numFmtId="4" fontId="35" fillId="0" borderId="17" xfId="0" applyNumberFormat="1" applyFont="1" applyBorder="1" applyAlignment="1"/>
    <xf numFmtId="4" fontId="35" fillId="0" borderId="15" xfId="0" applyNumberFormat="1" applyFont="1" applyBorder="1" applyAlignment="1"/>
    <xf numFmtId="4" fontId="35" fillId="0" borderId="38" xfId="0" applyNumberFormat="1" applyFont="1" applyBorder="1" applyAlignment="1"/>
    <xf numFmtId="164" fontId="36" fillId="3" borderId="16" xfId="0" applyNumberFormat="1" applyFont="1" applyFill="1" applyBorder="1" applyAlignment="1"/>
    <xf numFmtId="164" fontId="36" fillId="3" borderId="9" xfId="0" applyNumberFormat="1" applyFont="1" applyFill="1" applyBorder="1" applyAlignment="1"/>
    <xf numFmtId="164" fontId="4" fillId="11" borderId="41" xfId="23" applyNumberFormat="1" applyFont="1" applyFill="1" applyBorder="1" applyAlignment="1">
      <alignment vertical="center"/>
    </xf>
    <xf numFmtId="4" fontId="5" fillId="0" borderId="11" xfId="0" applyNumberFormat="1" applyFont="1" applyFill="1" applyBorder="1" applyAlignment="1">
      <alignment vertical="center"/>
    </xf>
    <xf numFmtId="2" fontId="46" fillId="0" borderId="6" xfId="23" applyNumberFormat="1" applyFont="1" applyFill="1" applyBorder="1" applyAlignment="1">
      <alignment horizontal="center" vertical="center" wrapText="1"/>
    </xf>
    <xf numFmtId="4" fontId="48" fillId="0" borderId="11" xfId="0" applyNumberFormat="1" applyFont="1" applyFill="1" applyBorder="1"/>
    <xf numFmtId="164" fontId="39" fillId="0" borderId="5" xfId="0" applyNumberFormat="1" applyFont="1" applyBorder="1" applyAlignment="1">
      <alignment vertical="center"/>
    </xf>
    <xf numFmtId="165" fontId="6" fillId="0" borderId="3" xfId="0" applyNumberFormat="1" applyFont="1" applyFill="1" applyBorder="1" applyAlignment="1">
      <alignment horizontal="center" vertical="center" wrapText="1"/>
    </xf>
    <xf numFmtId="164" fontId="39" fillId="0" borderId="21" xfId="0" applyNumberFormat="1" applyFont="1" applyBorder="1" applyAlignment="1">
      <alignment vertical="center"/>
    </xf>
    <xf numFmtId="164" fontId="39" fillId="0" borderId="78" xfId="0" applyNumberFormat="1" applyFont="1" applyBorder="1" applyAlignment="1">
      <alignment vertical="center"/>
    </xf>
    <xf numFmtId="164" fontId="39" fillId="0" borderId="79" xfId="0" applyNumberFormat="1" applyFont="1" applyBorder="1" applyAlignment="1">
      <alignment vertical="center"/>
    </xf>
    <xf numFmtId="164" fontId="39" fillId="2" borderId="79" xfId="0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>
      <alignment horizontal="center" vertical="center" wrapText="1"/>
    </xf>
    <xf numFmtId="4" fontId="56" fillId="10" borderId="73" xfId="0" applyNumberFormat="1" applyFont="1" applyFill="1" applyBorder="1"/>
    <xf numFmtId="4" fontId="57" fillId="12" borderId="73" xfId="0" applyNumberFormat="1" applyFont="1" applyFill="1" applyBorder="1" applyAlignment="1">
      <alignment vertical="center"/>
    </xf>
    <xf numFmtId="164" fontId="39" fillId="2" borderId="78" xfId="0" applyNumberFormat="1" applyFont="1" applyFill="1" applyBorder="1" applyAlignment="1">
      <alignment vertical="center"/>
    </xf>
    <xf numFmtId="4" fontId="39" fillId="12" borderId="73" xfId="0" applyNumberFormat="1" applyFont="1" applyFill="1" applyBorder="1" applyAlignment="1">
      <alignment vertical="center"/>
    </xf>
    <xf numFmtId="4" fontId="40" fillId="0" borderId="3" xfId="0" applyNumberFormat="1" applyFont="1" applyBorder="1" applyAlignment="1">
      <alignment wrapText="1"/>
    </xf>
    <xf numFmtId="4" fontId="7" fillId="0" borderId="27" xfId="0" applyNumberFormat="1" applyFont="1" applyFill="1" applyBorder="1" applyAlignment="1">
      <alignment vertical="center"/>
    </xf>
    <xf numFmtId="164" fontId="39" fillId="0" borderId="79" xfId="0" applyNumberFormat="1" applyFont="1" applyFill="1" applyBorder="1" applyAlignment="1">
      <alignment vertical="center"/>
    </xf>
    <xf numFmtId="164" fontId="39" fillId="0" borderId="78" xfId="0" applyNumberFormat="1" applyFont="1" applyFill="1" applyBorder="1" applyAlignment="1">
      <alignment vertical="center"/>
    </xf>
    <xf numFmtId="164" fontId="48" fillId="5" borderId="74" xfId="0" applyNumberFormat="1" applyFont="1" applyFill="1" applyBorder="1" applyAlignment="1">
      <alignment vertical="center"/>
    </xf>
    <xf numFmtId="165" fontId="3" fillId="5" borderId="3" xfId="0" applyNumberFormat="1" applyFont="1" applyFill="1" applyBorder="1" applyAlignment="1">
      <alignment horizontal="center" vertical="center" wrapText="1"/>
    </xf>
    <xf numFmtId="4" fontId="40" fillId="0" borderId="70" xfId="0" applyNumberFormat="1" applyFont="1" applyFill="1" applyBorder="1" applyAlignment="1">
      <alignment wrapText="1"/>
    </xf>
    <xf numFmtId="4" fontId="58" fillId="0" borderId="73" xfId="0" applyNumberFormat="1" applyFont="1" applyFill="1" applyBorder="1" applyAlignment="1">
      <alignment vertical="center"/>
    </xf>
    <xf numFmtId="4" fontId="39" fillId="7" borderId="3" xfId="0" applyNumberFormat="1" applyFont="1" applyFill="1" applyBorder="1"/>
    <xf numFmtId="0" fontId="43" fillId="0" borderId="40" xfId="0" applyFont="1" applyFill="1" applyBorder="1"/>
    <xf numFmtId="0" fontId="59" fillId="0" borderId="42" xfId="0" applyFont="1" applyFill="1" applyBorder="1" applyAlignment="1">
      <alignment horizontal="center" vertical="center" wrapText="1"/>
    </xf>
    <xf numFmtId="0" fontId="43" fillId="0" borderId="16" xfId="0" applyFont="1" applyBorder="1"/>
    <xf numFmtId="0" fontId="59" fillId="0" borderId="43" xfId="0" applyFont="1" applyFill="1" applyBorder="1" applyAlignment="1">
      <alignment horizontal="center" vertical="center" wrapText="1"/>
    </xf>
    <xf numFmtId="0" fontId="49" fillId="0" borderId="25" xfId="23" applyFont="1" applyFill="1" applyBorder="1" applyAlignment="1">
      <alignment horizontal="center" vertical="center" wrapText="1"/>
    </xf>
    <xf numFmtId="164" fontId="60" fillId="0" borderId="74" xfId="0" applyNumberFormat="1" applyFont="1" applyBorder="1" applyAlignment="1">
      <alignment vertical="center"/>
    </xf>
    <xf numFmtId="4" fontId="40" fillId="2" borderId="70" xfId="0" applyNumberFormat="1" applyFont="1" applyFill="1" applyBorder="1" applyAlignment="1">
      <alignment wrapText="1"/>
    </xf>
    <xf numFmtId="2" fontId="49" fillId="13" borderId="34" xfId="23" applyNumberFormat="1" applyFont="1" applyFill="1" applyBorder="1" applyAlignment="1">
      <alignment horizontal="center" vertical="center" wrapText="1"/>
    </xf>
    <xf numFmtId="165" fontId="6" fillId="2" borderId="3" xfId="27" applyNumberFormat="1" applyFont="1" applyFill="1" applyBorder="1" applyAlignment="1">
      <alignment horizontal="center" vertical="center" wrapText="1"/>
    </xf>
    <xf numFmtId="4" fontId="43" fillId="0" borderId="0" xfId="0" applyNumberFormat="1" applyFont="1"/>
    <xf numFmtId="164" fontId="39" fillId="2" borderId="79" xfId="27" applyNumberFormat="1" applyFont="1" applyFill="1" applyBorder="1" applyAlignment="1">
      <alignment vertical="center"/>
    </xf>
    <xf numFmtId="165" fontId="6" fillId="0" borderId="3" xfId="27" applyNumberFormat="1" applyFont="1" applyFill="1" applyBorder="1" applyAlignment="1">
      <alignment horizontal="center" vertical="center" wrapText="1"/>
    </xf>
    <xf numFmtId="164" fontId="39" fillId="0" borderId="78" xfId="27" applyNumberFormat="1" applyFont="1" applyBorder="1" applyAlignment="1">
      <alignment vertical="center"/>
    </xf>
    <xf numFmtId="164" fontId="39" fillId="0" borderId="79" xfId="27" applyNumberFormat="1" applyFont="1" applyBorder="1" applyAlignment="1">
      <alignment vertical="center"/>
    </xf>
    <xf numFmtId="164" fontId="39" fillId="0" borderId="5" xfId="27" applyNumberFormat="1" applyFont="1" applyBorder="1" applyAlignment="1">
      <alignment vertical="center"/>
    </xf>
    <xf numFmtId="164" fontId="39" fillId="0" borderId="21" xfId="27" applyNumberFormat="1" applyFont="1" applyBorder="1" applyAlignment="1">
      <alignment vertical="center"/>
    </xf>
    <xf numFmtId="4" fontId="40" fillId="0" borderId="3" xfId="27" applyNumberFormat="1" applyFont="1" applyBorder="1" applyAlignment="1">
      <alignment wrapText="1"/>
    </xf>
    <xf numFmtId="4" fontId="40" fillId="2" borderId="3" xfId="27" applyNumberFormat="1" applyFont="1" applyFill="1" applyBorder="1" applyAlignment="1">
      <alignment wrapText="1"/>
    </xf>
    <xf numFmtId="4" fontId="7" fillId="0" borderId="3" xfId="27" applyNumberFormat="1" applyFont="1" applyFill="1" applyBorder="1" applyAlignment="1">
      <alignment vertical="center"/>
    </xf>
    <xf numFmtId="4" fontId="46" fillId="13" borderId="33" xfId="23" applyNumberFormat="1" applyFont="1" applyFill="1" applyBorder="1" applyAlignment="1">
      <alignment vertical="center"/>
    </xf>
    <xf numFmtId="164" fontId="12" fillId="11" borderId="41" xfId="21" applyNumberFormat="1" applyFont="1" applyFill="1" applyBorder="1" applyAlignment="1">
      <alignment vertical="center"/>
    </xf>
    <xf numFmtId="165" fontId="6" fillId="0" borderId="3" xfId="21" applyNumberFormat="1" applyFont="1" applyFill="1" applyBorder="1" applyAlignment="1">
      <alignment horizontal="center" vertical="center" wrapText="1"/>
    </xf>
    <xf numFmtId="164" fontId="60" fillId="0" borderId="74" xfId="21" applyNumberFormat="1" applyFont="1" applyBorder="1" applyAlignment="1">
      <alignment vertical="center"/>
    </xf>
    <xf numFmtId="164" fontId="60" fillId="0" borderId="74" xfId="21" applyNumberFormat="1" applyFont="1" applyBorder="1" applyAlignment="1">
      <alignment vertical="center"/>
    </xf>
    <xf numFmtId="164" fontId="60" fillId="0" borderId="74" xfId="21" applyNumberFormat="1" applyFont="1" applyBorder="1" applyAlignment="1">
      <alignment vertical="center"/>
    </xf>
    <xf numFmtId="168" fontId="11" fillId="11" borderId="44" xfId="21" applyNumberFormat="1" applyFont="1" applyFill="1" applyBorder="1" applyAlignment="1">
      <alignment horizontal="right" vertical="center"/>
    </xf>
    <xf numFmtId="164" fontId="11" fillId="11" borderId="3" xfId="21" applyNumberFormat="1" applyFont="1" applyFill="1" applyBorder="1" applyAlignment="1">
      <alignment vertical="center"/>
    </xf>
    <xf numFmtId="4" fontId="10" fillId="0" borderId="45" xfId="21" applyNumberFormat="1" applyFont="1" applyBorder="1" applyAlignment="1">
      <alignment vertical="center"/>
    </xf>
    <xf numFmtId="164" fontId="10" fillId="0" borderId="5" xfId="21" applyNumberFormat="1" applyFont="1" applyBorder="1" applyAlignment="1">
      <alignment vertical="center"/>
    </xf>
    <xf numFmtId="4" fontId="58" fillId="0" borderId="73" xfId="21" applyNumberFormat="1" applyFont="1" applyFill="1" applyBorder="1" applyAlignment="1">
      <alignment vertical="center"/>
    </xf>
    <xf numFmtId="4" fontId="40" fillId="2" borderId="3" xfId="21" applyNumberFormat="1" applyFont="1" applyFill="1" applyBorder="1" applyAlignment="1">
      <alignment wrapText="1"/>
    </xf>
    <xf numFmtId="4" fontId="39" fillId="0" borderId="3" xfId="27" applyNumberFormat="1" applyFont="1" applyFill="1" applyBorder="1"/>
    <xf numFmtId="4" fontId="39" fillId="0" borderId="73" xfId="27" applyNumberFormat="1" applyFont="1" applyFill="1" applyBorder="1" applyAlignment="1">
      <alignment vertical="center"/>
    </xf>
    <xf numFmtId="4" fontId="56" fillId="0" borderId="73" xfId="27" applyNumberFormat="1" applyFont="1" applyFill="1" applyBorder="1"/>
    <xf numFmtId="4" fontId="61" fillId="0" borderId="3" xfId="21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vertical="center"/>
    </xf>
    <xf numFmtId="4" fontId="39" fillId="2" borderId="3" xfId="0" applyNumberFormat="1" applyFont="1" applyFill="1" applyBorder="1"/>
    <xf numFmtId="164" fontId="39" fillId="0" borderId="79" xfId="27" applyNumberFormat="1" applyFont="1" applyFill="1" applyBorder="1" applyAlignment="1">
      <alignment vertical="center"/>
    </xf>
    <xf numFmtId="4" fontId="39" fillId="0" borderId="3" xfId="0" applyNumberFormat="1" applyFont="1" applyFill="1" applyBorder="1"/>
    <xf numFmtId="4" fontId="39" fillId="2" borderId="73" xfId="0" applyNumberFormat="1" applyFont="1" applyFill="1" applyBorder="1" applyAlignment="1">
      <alignment vertical="center"/>
    </xf>
    <xf numFmtId="4" fontId="7" fillId="5" borderId="3" xfId="27" applyNumberFormat="1" applyFont="1" applyFill="1" applyBorder="1" applyAlignment="1">
      <alignment vertical="center"/>
    </xf>
    <xf numFmtId="0" fontId="43" fillId="0" borderId="40" xfId="0" applyFont="1" applyBorder="1"/>
    <xf numFmtId="4" fontId="56" fillId="10" borderId="0" xfId="0" applyNumberFormat="1" applyFont="1" applyFill="1" applyBorder="1"/>
    <xf numFmtId="164" fontId="39" fillId="0" borderId="78" xfId="27" applyNumberFormat="1" applyFont="1" applyBorder="1" applyAlignment="1">
      <alignment vertical="center"/>
    </xf>
    <xf numFmtId="164" fontId="39" fillId="0" borderId="79" xfId="27" applyNumberFormat="1" applyFont="1" applyBorder="1" applyAlignment="1">
      <alignment vertical="center"/>
    </xf>
    <xf numFmtId="164" fontId="39" fillId="0" borderId="5" xfId="27" applyNumberFormat="1" applyFont="1" applyBorder="1" applyAlignment="1">
      <alignment vertical="center"/>
    </xf>
    <xf numFmtId="164" fontId="39" fillId="0" borderId="21" xfId="27" applyNumberFormat="1" applyFont="1" applyBorder="1" applyAlignment="1">
      <alignment vertical="center"/>
    </xf>
    <xf numFmtId="164" fontId="60" fillId="0" borderId="74" xfId="27" applyNumberFormat="1" applyFont="1" applyBorder="1" applyAlignment="1">
      <alignment vertical="center"/>
    </xf>
    <xf numFmtId="4" fontId="40" fillId="0" borderId="70" xfId="27" applyNumberFormat="1" applyFont="1" applyBorder="1" applyAlignment="1">
      <alignment wrapText="1"/>
    </xf>
    <xf numFmtId="4" fontId="40" fillId="0" borderId="71" xfId="27" applyNumberFormat="1" applyFont="1" applyBorder="1" applyAlignment="1">
      <alignment wrapText="1"/>
    </xf>
    <xf numFmtId="4" fontId="56" fillId="10" borderId="73" xfId="27" applyNumberFormat="1" applyFont="1" applyFill="1" applyBorder="1"/>
    <xf numFmtId="4" fontId="56" fillId="10" borderId="73" xfId="27" applyNumberFormat="1" applyFont="1" applyFill="1" applyBorder="1"/>
    <xf numFmtId="4" fontId="56" fillId="10" borderId="73" xfId="27" applyNumberFormat="1" applyFont="1" applyFill="1" applyBorder="1"/>
    <xf numFmtId="4" fontId="39" fillId="12" borderId="73" xfId="27" applyNumberFormat="1" applyFont="1" applyFill="1" applyBorder="1" applyAlignment="1">
      <alignment vertical="center"/>
    </xf>
    <xf numFmtId="4" fontId="39" fillId="2" borderId="3" xfId="27" applyNumberFormat="1" applyFont="1" applyFill="1" applyBorder="1"/>
    <xf numFmtId="4" fontId="39" fillId="2" borderId="73" xfId="27" applyNumberFormat="1" applyFont="1" applyFill="1" applyBorder="1" applyAlignment="1">
      <alignment vertical="center"/>
    </xf>
    <xf numFmtId="165" fontId="6" fillId="0" borderId="5" xfId="27" applyNumberFormat="1" applyFont="1" applyFill="1" applyBorder="1" applyAlignment="1">
      <alignment horizontal="center" vertical="center" wrapText="1"/>
    </xf>
    <xf numFmtId="165" fontId="6" fillId="0" borderId="21" xfId="27" applyNumberFormat="1" applyFont="1" applyFill="1" applyBorder="1" applyAlignment="1">
      <alignment horizontal="center" vertical="center" wrapText="1"/>
    </xf>
    <xf numFmtId="165" fontId="6" fillId="0" borderId="0" xfId="27" applyNumberFormat="1" applyFont="1" applyFill="1" applyBorder="1" applyAlignment="1">
      <alignment horizontal="center" vertical="center" wrapText="1"/>
    </xf>
    <xf numFmtId="2" fontId="43" fillId="0" borderId="36" xfId="0" applyNumberFormat="1" applyFont="1" applyBorder="1"/>
    <xf numFmtId="167" fontId="49" fillId="0" borderId="14" xfId="0" applyNumberFormat="1" applyFont="1" applyBorder="1" applyAlignment="1">
      <alignment wrapText="1"/>
    </xf>
    <xf numFmtId="167" fontId="49" fillId="0" borderId="4" xfId="0" applyNumberFormat="1" applyFont="1" applyBorder="1" applyAlignment="1">
      <alignment wrapText="1"/>
    </xf>
    <xf numFmtId="167" fontId="49" fillId="0" borderId="46" xfId="0" applyNumberFormat="1" applyFont="1" applyBorder="1" applyAlignment="1">
      <alignment wrapText="1"/>
    </xf>
    <xf numFmtId="0" fontId="46" fillId="0" borderId="39" xfId="0" applyFont="1" applyFill="1" applyBorder="1"/>
    <xf numFmtId="0" fontId="46" fillId="0" borderId="5" xfId="0" applyFont="1" applyFill="1" applyBorder="1"/>
    <xf numFmtId="0" fontId="46" fillId="8" borderId="5" xfId="0" applyFont="1" applyFill="1" applyBorder="1"/>
    <xf numFmtId="167" fontId="46" fillId="0" borderId="39" xfId="0" applyNumberFormat="1" applyFont="1" applyFill="1" applyBorder="1" applyAlignment="1">
      <alignment horizontal="right" vertical="center" wrapText="1"/>
    </xf>
    <xf numFmtId="2" fontId="43" fillId="0" borderId="0" xfId="0" applyNumberFormat="1" applyFont="1" applyBorder="1"/>
    <xf numFmtId="2" fontId="49" fillId="0" borderId="47" xfId="23" applyNumberFormat="1" applyFont="1" applyFill="1" applyBorder="1" applyAlignment="1">
      <alignment horizontal="center" vertical="center" wrapText="1"/>
    </xf>
    <xf numFmtId="2" fontId="49" fillId="0" borderId="0" xfId="23" applyNumberFormat="1" applyFont="1" applyFill="1" applyBorder="1" applyAlignment="1">
      <alignment horizontal="center" vertical="center" wrapText="1"/>
    </xf>
    <xf numFmtId="2" fontId="49" fillId="5" borderId="36" xfId="23" applyNumberFormat="1" applyFont="1" applyFill="1" applyBorder="1" applyAlignment="1">
      <alignment horizontal="center" vertical="center" wrapText="1"/>
    </xf>
    <xf numFmtId="2" fontId="49" fillId="0" borderId="36" xfId="23" applyNumberFormat="1" applyFont="1" applyFill="1" applyBorder="1" applyAlignment="1">
      <alignment horizontal="center" vertical="center" wrapText="1"/>
    </xf>
    <xf numFmtId="2" fontId="49" fillId="0" borderId="5" xfId="23" applyNumberFormat="1" applyFont="1" applyFill="1" applyBorder="1" applyAlignment="1">
      <alignment horizontal="center" vertical="center" wrapText="1"/>
    </xf>
    <xf numFmtId="2" fontId="49" fillId="5" borderId="5" xfId="23" applyNumberFormat="1" applyFont="1" applyFill="1" applyBorder="1" applyAlignment="1">
      <alignment horizontal="center" vertical="center" wrapText="1"/>
    </xf>
    <xf numFmtId="4" fontId="43" fillId="0" borderId="4" xfId="0" applyNumberFormat="1" applyFont="1" applyBorder="1" applyAlignment="1"/>
    <xf numFmtId="165" fontId="43" fillId="0" borderId="0" xfId="0" applyNumberFormat="1" applyFont="1"/>
    <xf numFmtId="0" fontId="59" fillId="5" borderId="42" xfId="0" applyFont="1" applyFill="1" applyBorder="1" applyAlignment="1">
      <alignment horizontal="center" vertical="center" wrapText="1"/>
    </xf>
    <xf numFmtId="4" fontId="56" fillId="14" borderId="0" xfId="0" applyNumberFormat="1" applyFont="1" applyFill="1" applyBorder="1"/>
    <xf numFmtId="4" fontId="56" fillId="14" borderId="0" xfId="27" applyNumberFormat="1" applyFont="1" applyFill="1" applyBorder="1"/>
    <xf numFmtId="2" fontId="49" fillId="5" borderId="0" xfId="23" applyNumberFormat="1" applyFont="1" applyFill="1" applyBorder="1" applyAlignment="1">
      <alignment horizontal="center" vertical="center" wrapText="1"/>
    </xf>
    <xf numFmtId="164" fontId="60" fillId="15" borderId="74" xfId="0" applyNumberFormat="1" applyFont="1" applyFill="1" applyBorder="1" applyAlignment="1">
      <alignment vertical="center"/>
    </xf>
    <xf numFmtId="165" fontId="6" fillId="15" borderId="3" xfId="0" applyNumberFormat="1" applyFont="1" applyFill="1" applyBorder="1" applyAlignment="1">
      <alignment horizontal="center" vertical="center" wrapText="1"/>
    </xf>
    <xf numFmtId="164" fontId="39" fillId="2" borderId="78" xfId="27" applyNumberFormat="1" applyFont="1" applyFill="1" applyBorder="1" applyAlignment="1">
      <alignment vertical="center"/>
    </xf>
    <xf numFmtId="4" fontId="41" fillId="0" borderId="0" xfId="0" applyNumberFormat="1" applyFont="1" applyFill="1" applyBorder="1" applyAlignment="1">
      <alignment wrapText="1"/>
    </xf>
    <xf numFmtId="0" fontId="46" fillId="8" borderId="0" xfId="0" applyFont="1" applyFill="1" applyBorder="1"/>
    <xf numFmtId="4" fontId="58" fillId="2" borderId="73" xfId="0" applyNumberFormat="1" applyFont="1" applyFill="1" applyBorder="1" applyAlignment="1">
      <alignment vertical="center"/>
    </xf>
    <xf numFmtId="169" fontId="47" fillId="2" borderId="9" xfId="0" applyNumberFormat="1" applyFont="1" applyFill="1" applyBorder="1" applyAlignment="1"/>
    <xf numFmtId="169" fontId="47" fillId="2" borderId="6" xfId="0" applyNumberFormat="1" applyFont="1" applyFill="1" applyBorder="1" applyAlignment="1"/>
    <xf numFmtId="169" fontId="43" fillId="0" borderId="6" xfId="0" applyNumberFormat="1" applyFont="1" applyBorder="1"/>
    <xf numFmtId="169" fontId="47" fillId="2" borderId="8" xfId="0" applyNumberFormat="1" applyFont="1" applyFill="1" applyBorder="1" applyAlignment="1"/>
    <xf numFmtId="169" fontId="6" fillId="15" borderId="3" xfId="0" applyNumberFormat="1" applyFont="1" applyFill="1" applyBorder="1" applyAlignment="1">
      <alignment horizontal="center" vertical="center" wrapText="1"/>
    </xf>
    <xf numFmtId="169" fontId="62" fillId="0" borderId="3" xfId="29" applyNumberFormat="1" applyFont="1" applyBorder="1" applyAlignment="1">
      <alignment horizontal="center" vertical="center" wrapText="1"/>
    </xf>
    <xf numFmtId="164" fontId="39" fillId="0" borderId="78" xfId="29" applyNumberFormat="1" applyFont="1" applyBorder="1" applyAlignment="1">
      <alignment vertical="center"/>
    </xf>
    <xf numFmtId="164" fontId="39" fillId="0" borderId="79" xfId="29" applyNumberFormat="1" applyFont="1" applyBorder="1" applyAlignment="1">
      <alignment vertical="center"/>
    </xf>
    <xf numFmtId="164" fontId="39" fillId="0" borderId="5" xfId="29" applyNumberFormat="1" applyFont="1" applyBorder="1" applyAlignment="1">
      <alignment vertical="center"/>
    </xf>
    <xf numFmtId="164" fontId="39" fillId="0" borderId="21" xfId="29" applyNumberFormat="1" applyFont="1" applyBorder="1" applyAlignment="1">
      <alignment vertical="center"/>
    </xf>
    <xf numFmtId="169" fontId="6" fillId="0" borderId="3" xfId="29" applyNumberFormat="1" applyFont="1" applyFill="1" applyBorder="1" applyAlignment="1">
      <alignment horizontal="center" vertical="center" wrapText="1"/>
    </xf>
    <xf numFmtId="164" fontId="60" fillId="0" borderId="74" xfId="29" applyNumberFormat="1" applyFont="1" applyBorder="1" applyAlignment="1">
      <alignment vertical="center"/>
    </xf>
    <xf numFmtId="164" fontId="60" fillId="0" borderId="74" xfId="29" applyNumberFormat="1" applyFont="1" applyBorder="1" applyAlignment="1">
      <alignment vertical="center"/>
    </xf>
    <xf numFmtId="4" fontId="40" fillId="0" borderId="70" xfId="29" applyNumberFormat="1" applyFont="1" applyBorder="1" applyAlignment="1">
      <alignment wrapText="1"/>
    </xf>
    <xf numFmtId="169" fontId="46" fillId="0" borderId="28" xfId="0" applyNumberFormat="1" applyFont="1" applyFill="1" applyBorder="1"/>
    <xf numFmtId="169" fontId="46" fillId="0" borderId="6" xfId="0" applyNumberFormat="1" applyFont="1" applyFill="1" applyBorder="1"/>
    <xf numFmtId="169" fontId="6" fillId="0" borderId="3" xfId="29" applyNumberFormat="1" applyFont="1" applyFill="1" applyBorder="1" applyAlignment="1">
      <alignment horizontal="center" vertical="center"/>
    </xf>
    <xf numFmtId="169" fontId="43" fillId="0" borderId="29" xfId="0" applyNumberFormat="1" applyFont="1" applyBorder="1"/>
    <xf numFmtId="169" fontId="47" fillId="2" borderId="30" xfId="0" applyNumberFormat="1" applyFont="1" applyFill="1" applyBorder="1" applyAlignment="1"/>
    <xf numFmtId="169" fontId="49" fillId="0" borderId="34" xfId="23" applyNumberFormat="1" applyFont="1" applyFill="1" applyBorder="1" applyAlignment="1">
      <alignment horizontal="center" vertical="center" wrapText="1"/>
    </xf>
    <xf numFmtId="169" fontId="49" fillId="0" borderId="6" xfId="23" applyNumberFormat="1" applyFont="1" applyFill="1" applyBorder="1" applyAlignment="1">
      <alignment horizontal="center" vertical="center" wrapText="1"/>
    </xf>
    <xf numFmtId="169" fontId="49" fillId="5" borderId="6" xfId="23" applyNumberFormat="1" applyFont="1" applyFill="1" applyBorder="1" applyAlignment="1">
      <alignment horizontal="center" vertical="center" wrapText="1"/>
    </xf>
    <xf numFmtId="169" fontId="47" fillId="2" borderId="37" xfId="0" applyNumberFormat="1" applyFont="1" applyFill="1" applyBorder="1" applyAlignment="1">
      <alignment horizontal="right"/>
    </xf>
    <xf numFmtId="169" fontId="43" fillId="0" borderId="22" xfId="0" applyNumberFormat="1" applyFont="1" applyBorder="1" applyAlignment="1"/>
    <xf numFmtId="169" fontId="43" fillId="0" borderId="17" xfId="0" applyNumberFormat="1" applyFont="1" applyBorder="1" applyAlignment="1"/>
    <xf numFmtId="169" fontId="43" fillId="0" borderId="38" xfId="0" applyNumberFormat="1" applyFont="1" applyBorder="1" applyAlignment="1"/>
    <xf numFmtId="169" fontId="54" fillId="3" borderId="16" xfId="0" applyNumberFormat="1" applyFont="1" applyFill="1" applyBorder="1" applyAlignment="1"/>
    <xf numFmtId="169" fontId="43" fillId="0" borderId="0" xfId="0" applyNumberFormat="1" applyFont="1"/>
    <xf numFmtId="169" fontId="44" fillId="4" borderId="3" xfId="0" applyNumberFormat="1" applyFont="1" applyFill="1" applyBorder="1" applyAlignment="1">
      <alignment horizontal="center" vertical="center" wrapText="1"/>
    </xf>
    <xf numFmtId="164" fontId="12" fillId="11" borderId="41" xfId="21" applyNumberFormat="1" applyFont="1" applyFill="1" applyBorder="1" applyAlignment="1">
      <alignment vertical="center"/>
    </xf>
    <xf numFmtId="4" fontId="40" fillId="2" borderId="71" xfId="0" applyNumberFormat="1" applyFont="1" applyFill="1" applyBorder="1" applyAlignment="1">
      <alignment wrapText="1"/>
    </xf>
    <xf numFmtId="4" fontId="61" fillId="0" borderId="3" xfId="0" applyNumberFormat="1" applyFont="1" applyFill="1" applyBorder="1" applyAlignment="1">
      <alignment horizontal="center" vertical="center" wrapText="1"/>
    </xf>
    <xf numFmtId="4" fontId="46" fillId="5" borderId="33" xfId="23" applyNumberFormat="1" applyFont="1" applyFill="1" applyBorder="1" applyAlignment="1">
      <alignment vertical="center"/>
    </xf>
    <xf numFmtId="169" fontId="49" fillId="5" borderId="34" xfId="23" applyNumberFormat="1" applyFont="1" applyFill="1" applyBorder="1" applyAlignment="1">
      <alignment horizontal="center" vertical="center" wrapText="1"/>
    </xf>
    <xf numFmtId="4" fontId="56" fillId="0" borderId="73" xfId="29" applyNumberFormat="1" applyFont="1" applyFill="1" applyBorder="1"/>
    <xf numFmtId="4" fontId="56" fillId="0" borderId="73" xfId="0" applyNumberFormat="1" applyFont="1" applyFill="1" applyBorder="1"/>
    <xf numFmtId="4" fontId="39" fillId="0" borderId="73" xfId="29" applyNumberFormat="1" applyFont="1" applyFill="1" applyBorder="1" applyAlignment="1">
      <alignment vertical="center"/>
    </xf>
    <xf numFmtId="4" fontId="39" fillId="0" borderId="73" xfId="0" applyNumberFormat="1" applyFont="1" applyFill="1" applyBorder="1" applyAlignment="1">
      <alignment vertical="center"/>
    </xf>
    <xf numFmtId="4" fontId="39" fillId="0" borderId="3" xfId="29" applyNumberFormat="1" applyFont="1" applyFill="1" applyBorder="1"/>
    <xf numFmtId="4" fontId="63" fillId="0" borderId="72" xfId="0" applyNumberFormat="1" applyFont="1" applyFill="1" applyBorder="1"/>
    <xf numFmtId="4" fontId="63" fillId="0" borderId="73" xfId="0" applyNumberFormat="1" applyFont="1" applyFill="1" applyBorder="1" applyAlignment="1">
      <alignment vertical="center"/>
    </xf>
    <xf numFmtId="4" fontId="63" fillId="0" borderId="74" xfId="0" applyNumberFormat="1" applyFont="1" applyFill="1" applyBorder="1" applyAlignment="1">
      <alignment vertical="center"/>
    </xf>
    <xf numFmtId="4" fontId="64" fillId="0" borderId="11" xfId="23" applyNumberFormat="1" applyFont="1" applyFill="1" applyBorder="1" applyAlignment="1">
      <alignment vertical="center"/>
    </xf>
    <xf numFmtId="4" fontId="65" fillId="0" borderId="73" xfId="0" applyNumberFormat="1" applyFont="1" applyFill="1" applyBorder="1"/>
    <xf numFmtId="4" fontId="66" fillId="0" borderId="73" xfId="0" applyNumberFormat="1" applyFont="1" applyFill="1" applyBorder="1" applyAlignment="1">
      <alignment vertical="center"/>
    </xf>
    <xf numFmtId="4" fontId="67" fillId="0" borderId="3" xfId="0" applyNumberFormat="1" applyFont="1" applyFill="1" applyBorder="1" applyAlignment="1">
      <alignment vertical="center"/>
    </xf>
    <xf numFmtId="4" fontId="0" fillId="0" borderId="17" xfId="0" applyNumberFormat="1" applyBorder="1"/>
    <xf numFmtId="2" fontId="68" fillId="2" borderId="6" xfId="0" applyNumberFormat="1" applyFont="1" applyFill="1" applyBorder="1" applyAlignment="1">
      <alignment shrinkToFit="1"/>
    </xf>
    <xf numFmtId="0" fontId="44" fillId="0" borderId="48" xfId="21" applyFont="1" applyFill="1" applyBorder="1" applyAlignment="1">
      <alignment horizontal="center" vertical="center" wrapText="1"/>
    </xf>
    <xf numFmtId="164" fontId="39" fillId="0" borderId="0" xfId="29" applyNumberFormat="1" applyFont="1" applyBorder="1" applyAlignment="1">
      <alignment vertical="center"/>
    </xf>
    <xf numFmtId="169" fontId="6" fillId="0" borderId="5" xfId="29" applyNumberFormat="1" applyFont="1" applyFill="1" applyBorder="1" applyAlignment="1">
      <alignment horizontal="center" vertical="center" wrapText="1"/>
    </xf>
    <xf numFmtId="164" fontId="39" fillId="2" borderId="0" xfId="29" applyNumberFormat="1" applyFont="1" applyFill="1" applyBorder="1" applyAlignment="1">
      <alignment vertical="center"/>
    </xf>
    <xf numFmtId="169" fontId="6" fillId="2" borderId="5" xfId="29" applyNumberFormat="1" applyFont="1" applyFill="1" applyBorder="1" applyAlignment="1">
      <alignment horizontal="center" vertical="center" wrapText="1"/>
    </xf>
    <xf numFmtId="164" fontId="39" fillId="2" borderId="21" xfId="29" applyNumberFormat="1" applyFont="1" applyFill="1" applyBorder="1" applyAlignment="1">
      <alignment vertical="center"/>
    </xf>
    <xf numFmtId="169" fontId="6" fillId="2" borderId="3" xfId="29" applyNumberFormat="1" applyFont="1" applyFill="1" applyBorder="1" applyAlignment="1">
      <alignment horizontal="center" vertical="center" wrapText="1"/>
    </xf>
    <xf numFmtId="164" fontId="39" fillId="2" borderId="78" xfId="29" applyNumberFormat="1" applyFont="1" applyFill="1" applyBorder="1" applyAlignment="1">
      <alignment vertical="center"/>
    </xf>
    <xf numFmtId="4" fontId="69" fillId="0" borderId="72" xfId="0" applyNumberFormat="1" applyFont="1" applyFill="1" applyBorder="1"/>
    <xf numFmtId="4" fontId="69" fillId="0" borderId="73" xfId="0" applyNumberFormat="1" applyFont="1" applyFill="1" applyBorder="1" applyAlignment="1">
      <alignment vertical="center"/>
    </xf>
    <xf numFmtId="4" fontId="69" fillId="0" borderId="74" xfId="0" applyNumberFormat="1" applyFont="1" applyFill="1" applyBorder="1" applyAlignment="1">
      <alignment vertical="center"/>
    </xf>
    <xf numFmtId="4" fontId="70" fillId="0" borderId="11" xfId="23" applyNumberFormat="1" applyFont="1" applyFill="1" applyBorder="1" applyAlignment="1">
      <alignment vertical="center"/>
    </xf>
    <xf numFmtId="4" fontId="71" fillId="10" borderId="73" xfId="0" applyNumberFormat="1" applyFont="1" applyFill="1" applyBorder="1"/>
    <xf numFmtId="4" fontId="69" fillId="12" borderId="73" xfId="0" applyNumberFormat="1" applyFont="1" applyFill="1" applyBorder="1" applyAlignment="1">
      <alignment vertical="center"/>
    </xf>
    <xf numFmtId="4" fontId="71" fillId="0" borderId="73" xfId="0" applyNumberFormat="1" applyFont="1" applyFill="1" applyBorder="1"/>
    <xf numFmtId="4" fontId="72" fillId="0" borderId="3" xfId="0" applyNumberFormat="1" applyFont="1" applyFill="1" applyBorder="1" applyAlignment="1">
      <alignment vertical="center"/>
    </xf>
    <xf numFmtId="164" fontId="39" fillId="0" borderId="21" xfId="29" applyNumberFormat="1" applyFont="1" applyFill="1" applyBorder="1" applyAlignment="1">
      <alignment vertical="center"/>
    </xf>
    <xf numFmtId="164" fontId="39" fillId="0" borderId="78" xfId="29" applyNumberFormat="1" applyFont="1" applyFill="1" applyBorder="1" applyAlignment="1">
      <alignment vertical="center"/>
    </xf>
    <xf numFmtId="164" fontId="39" fillId="0" borderId="79" xfId="29" applyNumberFormat="1" applyFont="1" applyFill="1" applyBorder="1" applyAlignment="1">
      <alignment vertical="center"/>
    </xf>
    <xf numFmtId="164" fontId="39" fillId="0" borderId="0" xfId="29" applyNumberFormat="1" applyFont="1" applyFill="1" applyBorder="1" applyAlignment="1">
      <alignment vertical="center"/>
    </xf>
    <xf numFmtId="4" fontId="72" fillId="5" borderId="3" xfId="0" applyNumberFormat="1" applyFont="1" applyFill="1" applyBorder="1" applyAlignment="1">
      <alignment vertical="center"/>
    </xf>
    <xf numFmtId="165" fontId="6" fillId="0" borderId="3" xfId="29" applyNumberFormat="1" applyFont="1" applyFill="1" applyBorder="1" applyAlignment="1">
      <alignment horizontal="center" vertical="center" wrapText="1"/>
    </xf>
    <xf numFmtId="164" fontId="39" fillId="0" borderId="78" xfId="29" applyNumberFormat="1" applyFont="1" applyBorder="1" applyAlignment="1">
      <alignment vertical="center"/>
    </xf>
    <xf numFmtId="164" fontId="39" fillId="0" borderId="79" xfId="29" applyNumberFormat="1" applyFont="1" applyBorder="1" applyAlignment="1">
      <alignment vertical="center"/>
    </xf>
    <xf numFmtId="164" fontId="39" fillId="0" borderId="5" xfId="29" applyNumberFormat="1" applyFont="1" applyBorder="1" applyAlignment="1">
      <alignment vertical="center"/>
    </xf>
    <xf numFmtId="164" fontId="60" fillId="0" borderId="74" xfId="29" applyNumberFormat="1" applyFont="1" applyBorder="1" applyAlignment="1">
      <alignment vertical="center"/>
    </xf>
    <xf numFmtId="165" fontId="6" fillId="2" borderId="3" xfId="29" applyNumberFormat="1" applyFont="1" applyFill="1" applyBorder="1" applyAlignment="1">
      <alignment horizontal="center" vertical="center" wrapText="1"/>
    </xf>
    <xf numFmtId="4" fontId="73" fillId="10" borderId="74" xfId="0" applyNumberFormat="1" applyFont="1" applyFill="1" applyBorder="1"/>
    <xf numFmtId="4" fontId="74" fillId="10" borderId="73" xfId="0" applyNumberFormat="1" applyFont="1" applyFill="1" applyBorder="1"/>
    <xf numFmtId="4" fontId="75" fillId="0" borderId="3" xfId="0" applyNumberFormat="1" applyFont="1" applyFill="1" applyBorder="1" applyAlignment="1">
      <alignment vertical="center"/>
    </xf>
    <xf numFmtId="4" fontId="76" fillId="12" borderId="73" xfId="0" applyNumberFormat="1" applyFont="1" applyFill="1" applyBorder="1" applyAlignment="1">
      <alignment vertical="center"/>
    </xf>
    <xf numFmtId="4" fontId="77" fillId="0" borderId="70" xfId="0" applyNumberFormat="1" applyFont="1" applyBorder="1" applyAlignment="1">
      <alignment wrapText="1"/>
    </xf>
    <xf numFmtId="4" fontId="73" fillId="10" borderId="73" xfId="0" applyNumberFormat="1" applyFont="1" applyFill="1" applyBorder="1"/>
    <xf numFmtId="4" fontId="28" fillId="12" borderId="73" xfId="0" applyNumberFormat="1" applyFont="1" applyFill="1" applyBorder="1" applyAlignment="1">
      <alignment vertical="center"/>
    </xf>
    <xf numFmtId="4" fontId="28" fillId="2" borderId="69" xfId="0" applyNumberFormat="1" applyFont="1" applyFill="1" applyBorder="1"/>
    <xf numFmtId="4" fontId="28" fillId="2" borderId="74" xfId="0" applyNumberFormat="1" applyFont="1" applyFill="1" applyBorder="1" applyAlignment="1">
      <alignment vertical="center"/>
    </xf>
    <xf numFmtId="4" fontId="73" fillId="10" borderId="73" xfId="0" applyNumberFormat="1" applyFont="1" applyFill="1" applyBorder="1" applyAlignment="1">
      <alignment vertical="center"/>
    </xf>
    <xf numFmtId="164" fontId="39" fillId="0" borderId="5" xfId="29" applyNumberFormat="1" applyFont="1" applyFill="1" applyBorder="1" applyAlignment="1">
      <alignment vertical="center"/>
    </xf>
    <xf numFmtId="4" fontId="73" fillId="0" borderId="73" xfId="0" applyNumberFormat="1" applyFont="1" applyFill="1" applyBorder="1" applyAlignment="1">
      <alignment vertical="center"/>
    </xf>
    <xf numFmtId="164" fontId="39" fillId="2" borderId="79" xfId="29" applyNumberFormat="1" applyFont="1" applyFill="1" applyBorder="1" applyAlignment="1">
      <alignment vertical="center"/>
    </xf>
    <xf numFmtId="164" fontId="39" fillId="16" borderId="78" xfId="29" applyNumberFormat="1" applyFont="1" applyFill="1" applyBorder="1" applyAlignment="1">
      <alignment vertical="center"/>
    </xf>
    <xf numFmtId="165" fontId="6" fillId="16" borderId="3" xfId="29" applyNumberFormat="1" applyFont="1" applyFill="1" applyBorder="1" applyAlignment="1">
      <alignment horizontal="center" vertical="center" wrapText="1"/>
    </xf>
    <xf numFmtId="164" fontId="60" fillId="2" borderId="74" xfId="0" applyNumberFormat="1" applyFont="1" applyFill="1" applyBorder="1" applyAlignment="1">
      <alignment vertical="center"/>
    </xf>
    <xf numFmtId="4" fontId="76" fillId="2" borderId="69" xfId="0" applyNumberFormat="1" applyFont="1" applyFill="1" applyBorder="1"/>
    <xf numFmtId="4" fontId="76" fillId="2" borderId="74" xfId="0" applyNumberFormat="1" applyFont="1" applyFill="1" applyBorder="1" applyAlignment="1">
      <alignment vertical="center"/>
    </xf>
    <xf numFmtId="4" fontId="74" fillId="10" borderId="73" xfId="0" applyNumberFormat="1" applyFont="1" applyFill="1" applyBorder="1" applyAlignment="1">
      <alignment vertical="center"/>
    </xf>
    <xf numFmtId="4" fontId="74" fillId="0" borderId="73" xfId="0" applyNumberFormat="1" applyFont="1" applyFill="1" applyBorder="1" applyAlignment="1">
      <alignment vertical="center"/>
    </xf>
    <xf numFmtId="4" fontId="64" fillId="0" borderId="33" xfId="23" applyNumberFormat="1" applyFont="1" applyFill="1" applyBorder="1" applyAlignment="1">
      <alignment vertical="center"/>
    </xf>
    <xf numFmtId="4" fontId="64" fillId="5" borderId="33" xfId="23" applyNumberFormat="1" applyFont="1" applyFill="1" applyBorder="1" applyAlignment="1">
      <alignment vertical="center"/>
    </xf>
    <xf numFmtId="4" fontId="38" fillId="0" borderId="3" xfId="0" applyNumberFormat="1" applyFont="1" applyFill="1" applyBorder="1" applyAlignment="1">
      <alignment vertical="center"/>
    </xf>
    <xf numFmtId="4" fontId="78" fillId="0" borderId="3" xfId="0" applyNumberFormat="1" applyFont="1" applyFill="1" applyBorder="1" applyAlignment="1">
      <alignment vertical="center"/>
    </xf>
    <xf numFmtId="4" fontId="28" fillId="0" borderId="74" xfId="0" applyNumberFormat="1" applyFont="1" applyFill="1" applyBorder="1" applyAlignment="1">
      <alignment vertical="center"/>
    </xf>
    <xf numFmtId="4" fontId="28" fillId="0" borderId="73" xfId="0" applyNumberFormat="1" applyFont="1" applyFill="1" applyBorder="1" applyAlignment="1">
      <alignment vertical="center"/>
    </xf>
    <xf numFmtId="4" fontId="73" fillId="17" borderId="73" xfId="0" applyNumberFormat="1" applyFont="1" applyFill="1" applyBorder="1" applyAlignment="1">
      <alignment vertical="center"/>
    </xf>
    <xf numFmtId="169" fontId="38" fillId="0" borderId="6" xfId="23" applyNumberFormat="1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 wrapText="1"/>
    </xf>
    <xf numFmtId="4" fontId="76" fillId="0" borderId="73" xfId="0" applyNumberFormat="1" applyFont="1" applyFill="1" applyBorder="1" applyAlignment="1">
      <alignment vertical="center"/>
    </xf>
    <xf numFmtId="169" fontId="79" fillId="2" borderId="17" xfId="0" applyNumberFormat="1" applyFont="1" applyFill="1" applyBorder="1" applyAlignment="1"/>
    <xf numFmtId="4" fontId="79" fillId="2" borderId="8" xfId="0" applyNumberFormat="1" applyFont="1" applyFill="1" applyBorder="1" applyAlignment="1"/>
    <xf numFmtId="2" fontId="46" fillId="0" borderId="11" xfId="0" applyNumberFormat="1" applyFont="1" applyBorder="1"/>
    <xf numFmtId="169" fontId="46" fillId="0" borderId="6" xfId="0" applyNumberFormat="1" applyFont="1" applyBorder="1"/>
    <xf numFmtId="2" fontId="79" fillId="2" borderId="9" xfId="0" applyNumberFormat="1" applyFont="1" applyFill="1" applyBorder="1" applyAlignment="1"/>
    <xf numFmtId="169" fontId="79" fillId="2" borderId="9" xfId="0" applyNumberFormat="1" applyFont="1" applyFill="1" applyBorder="1" applyAlignment="1"/>
    <xf numFmtId="2" fontId="46" fillId="0" borderId="13" xfId="0" applyNumberFormat="1" applyFont="1" applyBorder="1" applyAlignment="1"/>
    <xf numFmtId="169" fontId="46" fillId="0" borderId="29" xfId="0" applyNumberFormat="1" applyFont="1" applyBorder="1"/>
    <xf numFmtId="2" fontId="79" fillId="2" borderId="30" xfId="0" applyNumberFormat="1" applyFont="1" applyFill="1" applyBorder="1" applyAlignment="1"/>
    <xf numFmtId="169" fontId="79" fillId="2" borderId="30" xfId="0" applyNumberFormat="1" applyFont="1" applyFill="1" applyBorder="1" applyAlignment="1"/>
    <xf numFmtId="169" fontId="46" fillId="0" borderId="34" xfId="23" applyNumberFormat="1" applyFont="1" applyFill="1" applyBorder="1" applyAlignment="1">
      <alignment horizontal="center" vertical="center" wrapText="1"/>
    </xf>
    <xf numFmtId="4" fontId="38" fillId="5" borderId="33" xfId="23" applyNumberFormat="1" applyFont="1" applyFill="1" applyBorder="1" applyAlignment="1">
      <alignment vertical="center"/>
    </xf>
    <xf numFmtId="169" fontId="38" fillId="5" borderId="34" xfId="23" applyNumberFormat="1" applyFont="1" applyFill="1" applyBorder="1" applyAlignment="1">
      <alignment horizontal="center" vertical="center" wrapText="1"/>
    </xf>
    <xf numFmtId="169" fontId="38" fillId="0" borderId="34" xfId="23" applyNumberFormat="1" applyFont="1" applyFill="1" applyBorder="1" applyAlignment="1">
      <alignment horizontal="center" vertical="center" wrapText="1"/>
    </xf>
    <xf numFmtId="4" fontId="38" fillId="5" borderId="3" xfId="0" applyNumberFormat="1" applyFont="1" applyFill="1" applyBorder="1" applyAlignment="1">
      <alignment horizontal="center" vertical="center" wrapText="1"/>
    </xf>
    <xf numFmtId="169" fontId="38" fillId="5" borderId="6" xfId="23" applyNumberFormat="1" applyFont="1" applyFill="1" applyBorder="1" applyAlignment="1">
      <alignment horizontal="center" vertical="center" wrapText="1"/>
    </xf>
    <xf numFmtId="2" fontId="79" fillId="2" borderId="37" xfId="0" applyNumberFormat="1" applyFont="1" applyFill="1" applyBorder="1" applyAlignment="1">
      <alignment horizontal="right"/>
    </xf>
    <xf numFmtId="2" fontId="46" fillId="0" borderId="14" xfId="0" applyNumberFormat="1" applyFont="1" applyBorder="1" applyAlignment="1"/>
    <xf numFmtId="169" fontId="46" fillId="0" borderId="22" xfId="0" applyNumberFormat="1" applyFont="1" applyBorder="1" applyAlignment="1"/>
    <xf numFmtId="2" fontId="46" fillId="0" borderId="4" xfId="0" applyNumberFormat="1" applyFont="1" applyBorder="1" applyAlignment="1"/>
    <xf numFmtId="169" fontId="46" fillId="0" borderId="17" xfId="0" applyNumberFormat="1" applyFont="1" applyBorder="1" applyAlignment="1"/>
    <xf numFmtId="2" fontId="46" fillId="0" borderId="15" xfId="0" applyNumberFormat="1" applyFont="1" applyBorder="1" applyAlignment="1"/>
    <xf numFmtId="169" fontId="46" fillId="0" borderId="38" xfId="0" applyNumberFormat="1" applyFont="1" applyBorder="1" applyAlignment="1"/>
    <xf numFmtId="165" fontId="79" fillId="3" borderId="16" xfId="0" applyNumberFormat="1" applyFont="1" applyFill="1" applyBorder="1" applyAlignment="1"/>
    <xf numFmtId="169" fontId="46" fillId="0" borderId="0" xfId="0" applyNumberFormat="1" applyFont="1"/>
    <xf numFmtId="0" fontId="46" fillId="0" borderId="0" xfId="0" applyFont="1"/>
    <xf numFmtId="2" fontId="46" fillId="0" borderId="0" xfId="0" applyNumberFormat="1" applyFont="1"/>
    <xf numFmtId="165" fontId="15" fillId="2" borderId="3" xfId="31" applyNumberFormat="1" applyFont="1" applyFill="1" applyBorder="1" applyAlignment="1">
      <alignment horizontal="right" vertical="center" wrapText="1"/>
    </xf>
    <xf numFmtId="169" fontId="46" fillId="5" borderId="34" xfId="23" applyNumberFormat="1" applyFont="1" applyFill="1" applyBorder="1" applyAlignment="1">
      <alignment horizontal="center" vertical="center" wrapText="1"/>
    </xf>
    <xf numFmtId="4" fontId="28" fillId="18" borderId="73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2" fillId="0" borderId="75" xfId="0" applyFont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80" fillId="0" borderId="75" xfId="0" applyFont="1" applyBorder="1" applyAlignment="1">
      <alignment horizontal="center" vertical="center" wrapText="1"/>
    </xf>
    <xf numFmtId="4" fontId="81" fillId="0" borderId="73" xfId="0" applyNumberFormat="1" applyFont="1" applyFill="1" applyBorder="1" applyAlignment="1">
      <alignment vertical="center"/>
    </xf>
    <xf numFmtId="164" fontId="15" fillId="2" borderId="3" xfId="31" applyNumberFormat="1" applyFont="1" applyFill="1" applyBorder="1" applyAlignment="1">
      <alignment horizontal="right" vertical="center" wrapText="1"/>
    </xf>
    <xf numFmtId="0" fontId="80" fillId="0" borderId="3" xfId="0" applyFont="1" applyFill="1" applyBorder="1" applyAlignment="1">
      <alignment horizontal="center" vertical="center" wrapText="1"/>
    </xf>
    <xf numFmtId="169" fontId="82" fillId="5" borderId="0" xfId="0" applyNumberFormat="1" applyFont="1" applyFill="1" applyAlignment="1">
      <alignment horizontal="center" vertical="center" wrapText="1"/>
    </xf>
    <xf numFmtId="167" fontId="46" fillId="0" borderId="10" xfId="0" applyNumberFormat="1" applyFont="1" applyBorder="1" applyAlignment="1">
      <alignment wrapText="1"/>
    </xf>
    <xf numFmtId="167" fontId="62" fillId="0" borderId="3" xfId="11" applyNumberFormat="1" applyFont="1" applyBorder="1" applyAlignment="1">
      <alignment horizontal="center" vertical="center" wrapText="1"/>
    </xf>
    <xf numFmtId="167" fontId="46" fillId="0" borderId="11" xfId="0" applyNumberFormat="1" applyFont="1" applyBorder="1" applyAlignment="1">
      <alignment wrapText="1"/>
    </xf>
    <xf numFmtId="167" fontId="46" fillId="0" borderId="12" xfId="0" applyNumberFormat="1" applyFont="1" applyBorder="1" applyAlignment="1">
      <alignment wrapText="1"/>
    </xf>
    <xf numFmtId="0" fontId="6" fillId="18" borderId="3" xfId="0" applyFont="1" applyFill="1" applyBorder="1" applyAlignment="1">
      <alignment horizontal="center" vertical="center" wrapText="1"/>
    </xf>
    <xf numFmtId="4" fontId="56" fillId="19" borderId="3" xfId="0" applyNumberFormat="1" applyFont="1" applyFill="1" applyBorder="1"/>
    <xf numFmtId="4" fontId="77" fillId="0" borderId="80" xfId="0" applyNumberFormat="1" applyFont="1" applyBorder="1" applyAlignment="1">
      <alignment wrapText="1"/>
    </xf>
    <xf numFmtId="2" fontId="68" fillId="2" borderId="22" xfId="0" applyNumberFormat="1" applyFont="1" applyFill="1" applyBorder="1" applyAlignment="1">
      <alignment shrinkToFit="1"/>
    </xf>
    <xf numFmtId="0" fontId="0" fillId="13" borderId="9" xfId="0" applyNumberFormat="1" applyFill="1" applyBorder="1"/>
    <xf numFmtId="164" fontId="83" fillId="2" borderId="27" xfId="15" applyNumberFormat="1" applyFont="1" applyFill="1" applyBorder="1" applyAlignment="1">
      <alignment vertical="center"/>
    </xf>
    <xf numFmtId="165" fontId="6" fillId="0" borderId="3" xfId="15" applyNumberFormat="1" applyFont="1" applyFill="1" applyBorder="1" applyAlignment="1">
      <alignment horizontal="center" vertical="center" wrapText="1"/>
    </xf>
    <xf numFmtId="165" fontId="6" fillId="0" borderId="19" xfId="15" applyNumberFormat="1" applyFont="1" applyFill="1" applyBorder="1" applyAlignment="1">
      <alignment horizontal="center" vertical="center" wrapText="1"/>
    </xf>
    <xf numFmtId="164" fontId="83" fillId="0" borderId="3" xfId="15" applyNumberFormat="1" applyFont="1" applyBorder="1" applyAlignment="1">
      <alignment vertical="center"/>
    </xf>
    <xf numFmtId="164" fontId="83" fillId="0" borderId="74" xfId="15" applyNumberFormat="1" applyFont="1" applyBorder="1" applyAlignment="1">
      <alignment vertical="center"/>
    </xf>
    <xf numFmtId="4" fontId="41" fillId="0" borderId="3" xfId="15" applyNumberFormat="1" applyFont="1" applyFill="1" applyBorder="1" applyAlignment="1">
      <alignment wrapText="1"/>
    </xf>
    <xf numFmtId="4" fontId="77" fillId="0" borderId="81" xfId="15" applyNumberFormat="1" applyFont="1" applyBorder="1" applyAlignment="1">
      <alignment wrapText="1"/>
    </xf>
    <xf numFmtId="2" fontId="6" fillId="0" borderId="3" xfId="15" applyNumberFormat="1" applyFont="1" applyFill="1" applyBorder="1" applyAlignment="1">
      <alignment horizontal="center" vertical="center"/>
    </xf>
    <xf numFmtId="2" fontId="62" fillId="0" borderId="19" xfId="15" applyNumberFormat="1" applyFont="1" applyBorder="1" applyAlignment="1">
      <alignment horizontal="center" vertical="center" wrapText="1"/>
    </xf>
    <xf numFmtId="2" fontId="62" fillId="0" borderId="19" xfId="15" applyNumberFormat="1" applyFont="1" applyFill="1" applyBorder="1" applyAlignment="1">
      <alignment horizontal="center" vertical="center" wrapText="1"/>
    </xf>
    <xf numFmtId="169" fontId="62" fillId="0" borderId="0" xfId="15" applyNumberFormat="1" applyFont="1" applyAlignment="1">
      <alignment horizontal="center" vertical="center" wrapText="1"/>
    </xf>
    <xf numFmtId="164" fontId="83" fillId="0" borderId="3" xfId="15" applyNumberFormat="1" applyFont="1" applyFill="1" applyBorder="1" applyAlignment="1">
      <alignment vertical="center"/>
    </xf>
    <xf numFmtId="164" fontId="83" fillId="0" borderId="27" xfId="15" applyNumberFormat="1" applyFont="1" applyFill="1" applyBorder="1" applyAlignment="1">
      <alignment vertical="center"/>
    </xf>
    <xf numFmtId="165" fontId="6" fillId="2" borderId="3" xfId="15" applyNumberFormat="1" applyFont="1" applyFill="1" applyBorder="1" applyAlignment="1">
      <alignment horizontal="center" vertical="center" wrapText="1"/>
    </xf>
    <xf numFmtId="169" fontId="76" fillId="5" borderId="34" xfId="23" applyNumberFormat="1" applyFont="1" applyFill="1" applyBorder="1" applyAlignment="1">
      <alignment horizontal="center" vertical="center" wrapText="1"/>
    </xf>
    <xf numFmtId="4" fontId="84" fillId="18" borderId="82" xfId="0" applyNumberFormat="1" applyFont="1" applyFill="1" applyBorder="1" applyAlignment="1">
      <alignment vertical="center"/>
    </xf>
    <xf numFmtId="169" fontId="76" fillId="0" borderId="34" xfId="23" applyNumberFormat="1" applyFont="1" applyFill="1" applyBorder="1" applyAlignment="1">
      <alignment horizontal="center" vertical="center" wrapText="1"/>
    </xf>
    <xf numFmtId="4" fontId="76" fillId="0" borderId="6" xfId="23" applyNumberFormat="1" applyFont="1" applyFill="1" applyBorder="1" applyAlignment="1">
      <alignment horizontal="center" vertical="center" wrapText="1"/>
    </xf>
    <xf numFmtId="4" fontId="77" fillId="0" borderId="80" xfId="0" applyNumberFormat="1" applyFont="1" applyFill="1" applyBorder="1" applyAlignment="1">
      <alignment wrapText="1"/>
    </xf>
    <xf numFmtId="4" fontId="77" fillId="0" borderId="81" xfId="0" applyNumberFormat="1" applyFont="1" applyBorder="1" applyAlignment="1">
      <alignment wrapText="1"/>
    </xf>
    <xf numFmtId="4" fontId="0" fillId="0" borderId="5" xfId="0" applyNumberFormat="1" applyBorder="1"/>
    <xf numFmtId="169" fontId="62" fillId="0" borderId="0" xfId="0" applyNumberFormat="1" applyFont="1" applyAlignment="1">
      <alignment horizontal="center" vertical="center" wrapText="1"/>
    </xf>
    <xf numFmtId="164" fontId="83" fillId="20" borderId="27" xfId="15" applyNumberFormat="1" applyFont="1" applyFill="1" applyBorder="1" applyAlignment="1">
      <alignment vertical="center"/>
    </xf>
    <xf numFmtId="165" fontId="6" fillId="20" borderId="3" xfId="15" applyNumberFormat="1" applyFont="1" applyFill="1" applyBorder="1" applyAlignment="1">
      <alignment horizontal="center" vertical="center" wrapText="1"/>
    </xf>
    <xf numFmtId="4" fontId="77" fillId="0" borderId="3" xfId="0" applyNumberFormat="1" applyFont="1" applyBorder="1" applyAlignment="1">
      <alignment wrapText="1"/>
    </xf>
    <xf numFmtId="164" fontId="83" fillId="4" borderId="27" xfId="15" applyNumberFormat="1" applyFont="1" applyFill="1" applyBorder="1" applyAlignment="1">
      <alignment vertical="center"/>
    </xf>
    <xf numFmtId="165" fontId="6" fillId="4" borderId="3" xfId="15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17" xfId="0" applyNumberFormat="1" applyBorder="1"/>
    <xf numFmtId="2" fontId="0" fillId="0" borderId="5" xfId="0" applyNumberFormat="1" applyBorder="1"/>
    <xf numFmtId="2" fontId="0" fillId="0" borderId="3" xfId="0" applyNumberFormat="1" applyBorder="1"/>
    <xf numFmtId="2" fontId="33" fillId="2" borderId="6" xfId="0" applyNumberFormat="1" applyFont="1" applyFill="1" applyBorder="1" applyAlignment="1">
      <alignment shrinkToFit="1"/>
    </xf>
    <xf numFmtId="2" fontId="15" fillId="2" borderId="3" xfId="31" applyNumberFormat="1" applyFont="1" applyFill="1" applyBorder="1" applyAlignment="1">
      <alignment horizontal="right" vertical="center" wrapText="1"/>
    </xf>
    <xf numFmtId="2" fontId="83" fillId="0" borderId="3" xfId="15" applyNumberFormat="1" applyFont="1" applyFill="1" applyBorder="1" applyAlignment="1">
      <alignment vertical="center"/>
    </xf>
    <xf numFmtId="2" fontId="6" fillId="0" borderId="3" xfId="15" applyNumberFormat="1" applyFont="1" applyFill="1" applyBorder="1" applyAlignment="1">
      <alignment horizontal="center" vertical="center" wrapText="1"/>
    </xf>
    <xf numFmtId="2" fontId="83" fillId="0" borderId="27" xfId="15" applyNumberFormat="1" applyFont="1" applyFill="1" applyBorder="1" applyAlignment="1">
      <alignment vertical="center"/>
    </xf>
    <xf numFmtId="2" fontId="79" fillId="2" borderId="17" xfId="0" applyNumberFormat="1" applyFont="1" applyFill="1" applyBorder="1" applyAlignment="1"/>
    <xf numFmtId="2" fontId="83" fillId="0" borderId="74" xfId="15" applyNumberFormat="1" applyFont="1" applyBorder="1" applyAlignment="1">
      <alignment vertical="center"/>
    </xf>
    <xf numFmtId="2" fontId="83" fillId="0" borderId="3" xfId="15" applyNumberFormat="1" applyFont="1" applyBorder="1" applyAlignment="1">
      <alignment vertical="center"/>
    </xf>
    <xf numFmtId="2" fontId="6" fillId="0" borderId="19" xfId="15" applyNumberFormat="1" applyFont="1" applyFill="1" applyBorder="1" applyAlignment="1">
      <alignment horizontal="center" vertical="center" wrapText="1"/>
    </xf>
    <xf numFmtId="2" fontId="79" fillId="2" borderId="8" xfId="0" applyNumberFormat="1" applyFont="1" applyFill="1" applyBorder="1" applyAlignment="1"/>
    <xf numFmtId="2" fontId="46" fillId="0" borderId="6" xfId="0" applyNumberFormat="1" applyFont="1" applyBorder="1"/>
    <xf numFmtId="2" fontId="46" fillId="0" borderId="10" xfId="0" applyNumberFormat="1" applyFont="1" applyBorder="1" applyAlignment="1">
      <alignment wrapText="1"/>
    </xf>
    <xf numFmtId="2" fontId="62" fillId="0" borderId="3" xfId="11" applyNumberFormat="1" applyFont="1" applyBorder="1" applyAlignment="1">
      <alignment horizontal="center" vertical="center" wrapText="1"/>
    </xf>
    <xf numFmtId="2" fontId="46" fillId="0" borderId="11" xfId="0" applyNumberFormat="1" applyFont="1" applyBorder="1" applyAlignment="1">
      <alignment wrapText="1"/>
    </xf>
    <xf numFmtId="2" fontId="46" fillId="0" borderId="12" xfId="0" applyNumberFormat="1" applyFont="1" applyBorder="1" applyAlignment="1">
      <alignment wrapText="1"/>
    </xf>
    <xf numFmtId="2" fontId="77" fillId="0" borderId="80" xfId="0" applyNumberFormat="1" applyFont="1" applyBorder="1" applyAlignment="1">
      <alignment wrapText="1"/>
    </xf>
    <xf numFmtId="2" fontId="41" fillId="0" borderId="3" xfId="0" applyNumberFormat="1" applyFont="1" applyFill="1" applyBorder="1" applyAlignment="1">
      <alignment wrapText="1"/>
    </xf>
    <xf numFmtId="2" fontId="77" fillId="0" borderId="81" xfId="0" applyNumberFormat="1" applyFont="1" applyBorder="1" applyAlignment="1">
      <alignment wrapText="1"/>
    </xf>
    <xf numFmtId="2" fontId="46" fillId="0" borderId="29" xfId="0" applyNumberFormat="1" applyFont="1" applyBorder="1"/>
    <xf numFmtId="2" fontId="46" fillId="0" borderId="34" xfId="23" applyNumberFormat="1" applyFont="1" applyFill="1" applyBorder="1" applyAlignment="1">
      <alignment horizontal="center" vertical="center" wrapText="1"/>
    </xf>
    <xf numFmtId="2" fontId="28" fillId="0" borderId="73" xfId="0" applyNumberFormat="1" applyFont="1" applyFill="1" applyBorder="1" applyAlignment="1">
      <alignment vertical="center"/>
    </xf>
    <xf numFmtId="2" fontId="38" fillId="5" borderId="6" xfId="23" applyNumberFormat="1" applyFont="1" applyFill="1" applyBorder="1" applyAlignment="1">
      <alignment horizontal="center" vertical="center" wrapText="1"/>
    </xf>
    <xf numFmtId="2" fontId="81" fillId="0" borderId="73" xfId="0" applyNumberFormat="1" applyFont="1" applyFill="1" applyBorder="1" applyAlignment="1">
      <alignment vertical="center"/>
    </xf>
    <xf numFmtId="2" fontId="38" fillId="0" borderId="34" xfId="23" applyNumberFormat="1" applyFont="1" applyFill="1" applyBorder="1" applyAlignment="1">
      <alignment horizontal="center" vertical="center" wrapText="1"/>
    </xf>
    <xf numFmtId="2" fontId="38" fillId="5" borderId="33" xfId="23" applyNumberFormat="1" applyFont="1" applyFill="1" applyBorder="1" applyAlignment="1">
      <alignment vertical="center"/>
    </xf>
    <xf numFmtId="2" fontId="38" fillId="5" borderId="34" xfId="23" applyNumberFormat="1" applyFont="1" applyFill="1" applyBorder="1" applyAlignment="1">
      <alignment horizontal="center" vertical="center" wrapText="1"/>
    </xf>
    <xf numFmtId="2" fontId="62" fillId="0" borderId="0" xfId="0" applyNumberFormat="1" applyFont="1" applyAlignment="1">
      <alignment horizontal="center" vertical="center" wrapText="1"/>
    </xf>
    <xf numFmtId="2" fontId="82" fillId="5" borderId="0" xfId="0" applyNumberFormat="1" applyFont="1" applyFill="1" applyAlignment="1">
      <alignment horizontal="center" vertical="center" wrapText="1"/>
    </xf>
    <xf numFmtId="2" fontId="84" fillId="18" borderId="82" xfId="0" applyNumberFormat="1" applyFont="1" applyFill="1" applyBorder="1" applyAlignment="1">
      <alignment vertical="center"/>
    </xf>
    <xf numFmtId="2" fontId="38" fillId="0" borderId="6" xfId="23" applyNumberFormat="1" applyFont="1" applyFill="1" applyBorder="1" applyAlignment="1">
      <alignment horizontal="center" vertical="center" wrapText="1"/>
    </xf>
    <xf numFmtId="2" fontId="28" fillId="18" borderId="73" xfId="0" applyNumberFormat="1" applyFont="1" applyFill="1" applyBorder="1" applyAlignment="1">
      <alignment vertical="center"/>
    </xf>
    <xf numFmtId="2" fontId="38" fillId="5" borderId="3" xfId="0" applyNumberFormat="1" applyFont="1" applyFill="1" applyBorder="1" applyAlignment="1">
      <alignment horizontal="center" vertical="center" wrapText="1"/>
    </xf>
    <xf numFmtId="2" fontId="56" fillId="19" borderId="3" xfId="0" applyNumberFormat="1" applyFont="1" applyFill="1" applyBorder="1"/>
    <xf numFmtId="2" fontId="46" fillId="0" borderId="22" xfId="0" applyNumberFormat="1" applyFont="1" applyBorder="1" applyAlignment="1"/>
    <xf numFmtId="2" fontId="46" fillId="0" borderId="17" xfId="0" applyNumberFormat="1" applyFont="1" applyBorder="1" applyAlignment="1"/>
    <xf numFmtId="2" fontId="46" fillId="0" borderId="38" xfId="0" applyNumberFormat="1" applyFont="1" applyBorder="1" applyAlignment="1"/>
    <xf numFmtId="2" fontId="79" fillId="3" borderId="16" xfId="0" applyNumberFormat="1" applyFont="1" applyFill="1" applyBorder="1" applyAlignment="1"/>
    <xf numFmtId="165" fontId="83" fillId="0" borderId="3" xfId="15" applyNumberFormat="1" applyFont="1" applyFill="1" applyBorder="1" applyAlignment="1">
      <alignment vertical="center"/>
    </xf>
    <xf numFmtId="165" fontId="83" fillId="0" borderId="27" xfId="15" applyNumberFormat="1" applyFont="1" applyFill="1" applyBorder="1" applyAlignment="1">
      <alignment vertical="center"/>
    </xf>
    <xf numFmtId="165" fontId="79" fillId="2" borderId="17" xfId="0" applyNumberFormat="1" applyFont="1" applyFill="1" applyBorder="1" applyAlignment="1"/>
    <xf numFmtId="165" fontId="83" fillId="0" borderId="74" xfId="15" applyNumberFormat="1" applyFont="1" applyBorder="1" applyAlignment="1">
      <alignment vertical="center"/>
    </xf>
    <xf numFmtId="165" fontId="83" fillId="0" borderId="3" xfId="15" applyNumberFormat="1" applyFont="1" applyBorder="1" applyAlignment="1">
      <alignment vertical="center"/>
    </xf>
    <xf numFmtId="165" fontId="83" fillId="2" borderId="27" xfId="15" applyNumberFormat="1" applyFont="1" applyFill="1" applyBorder="1" applyAlignment="1">
      <alignment vertical="center"/>
    </xf>
    <xf numFmtId="2" fontId="6" fillId="2" borderId="3" xfId="15" applyNumberFormat="1" applyFont="1" applyFill="1" applyBorder="1" applyAlignment="1">
      <alignment horizontal="center" vertical="center" wrapText="1"/>
    </xf>
    <xf numFmtId="4" fontId="81" fillId="0" borderId="82" xfId="0" applyNumberFormat="1" applyFont="1" applyFill="1" applyBorder="1" applyAlignment="1">
      <alignment vertical="center"/>
    </xf>
    <xf numFmtId="165" fontId="83" fillId="2" borderId="3" xfId="15" applyNumberFormat="1" applyFont="1" applyFill="1" applyBorder="1" applyAlignment="1">
      <alignment vertical="center"/>
    </xf>
    <xf numFmtId="2" fontId="85" fillId="0" borderId="73" xfId="0" applyNumberFormat="1" applyFont="1" applyFill="1" applyBorder="1" applyAlignment="1">
      <alignment vertical="center"/>
    </xf>
    <xf numFmtId="2" fontId="86" fillId="18" borderId="82" xfId="0" applyNumberFormat="1" applyFont="1" applyFill="1" applyBorder="1" applyAlignment="1">
      <alignment vertical="center"/>
    </xf>
    <xf numFmtId="2" fontId="85" fillId="0" borderId="6" xfId="23" applyNumberFormat="1" applyFont="1" applyFill="1" applyBorder="1" applyAlignment="1">
      <alignment horizontal="center" vertical="center" wrapText="1"/>
    </xf>
    <xf numFmtId="2" fontId="85" fillId="5" borderId="33" xfId="23" applyNumberFormat="1" applyFont="1" applyFill="1" applyBorder="1" applyAlignment="1">
      <alignment vertical="center"/>
    </xf>
    <xf numFmtId="2" fontId="85" fillId="5" borderId="34" xfId="23" applyNumberFormat="1" applyFont="1" applyFill="1" applyBorder="1" applyAlignment="1">
      <alignment horizontal="center" vertical="center" wrapText="1"/>
    </xf>
    <xf numFmtId="2" fontId="85" fillId="18" borderId="73" xfId="0" applyNumberFormat="1" applyFont="1" applyFill="1" applyBorder="1" applyAlignment="1">
      <alignment vertical="center"/>
    </xf>
    <xf numFmtId="2" fontId="70" fillId="0" borderId="34" xfId="23" applyNumberFormat="1" applyFont="1" applyFill="1" applyBorder="1" applyAlignment="1">
      <alignment horizontal="center" vertical="center" wrapText="1"/>
    </xf>
    <xf numFmtId="0" fontId="8" fillId="0" borderId="49" xfId="25" applyFont="1" applyBorder="1" applyAlignment="1">
      <alignment horizontal="right" vertical="top" wrapText="1"/>
    </xf>
    <xf numFmtId="4" fontId="0" fillId="0" borderId="0" xfId="0" applyNumberFormat="1"/>
    <xf numFmtId="4" fontId="81" fillId="18" borderId="82" xfId="0" applyNumberFormat="1" applyFont="1" applyFill="1" applyBorder="1" applyAlignment="1">
      <alignment vertical="center"/>
    </xf>
    <xf numFmtId="164" fontId="83" fillId="12" borderId="3" xfId="16" applyNumberFormat="1" applyFont="1" applyFill="1" applyBorder="1" applyAlignment="1">
      <alignment vertical="center"/>
    </xf>
    <xf numFmtId="165" fontId="6" fillId="2" borderId="3" xfId="16" applyNumberFormat="1" applyFont="1" applyFill="1" applyBorder="1" applyAlignment="1">
      <alignment horizontal="center" vertical="center" wrapText="1"/>
    </xf>
    <xf numFmtId="164" fontId="83" fillId="12" borderId="27" xfId="16" applyNumberFormat="1" applyFont="1" applyFill="1" applyBorder="1" applyAlignment="1">
      <alignment vertical="center"/>
    </xf>
    <xf numFmtId="165" fontId="6" fillId="0" borderId="3" xfId="16" applyNumberFormat="1" applyFont="1" applyFill="1" applyBorder="1" applyAlignment="1">
      <alignment horizontal="center" vertical="center" wrapText="1"/>
    </xf>
    <xf numFmtId="164" fontId="83" fillId="0" borderId="3" xfId="16" applyNumberFormat="1" applyFont="1" applyBorder="1" applyAlignment="1">
      <alignment vertical="center"/>
    </xf>
    <xf numFmtId="164" fontId="83" fillId="0" borderId="27" xfId="16" applyNumberFormat="1" applyFont="1" applyBorder="1" applyAlignment="1">
      <alignment vertical="center"/>
    </xf>
    <xf numFmtId="165" fontId="6" fillId="0" borderId="19" xfId="16" applyNumberFormat="1" applyFont="1" applyFill="1" applyBorder="1" applyAlignment="1">
      <alignment horizontal="center" vertical="center" wrapText="1"/>
    </xf>
    <xf numFmtId="164" fontId="83" fillId="0" borderId="3" xfId="16" applyNumberFormat="1" applyFont="1" applyBorder="1" applyAlignment="1">
      <alignment vertical="center"/>
    </xf>
    <xf numFmtId="164" fontId="83" fillId="0" borderId="74" xfId="16" applyNumberFormat="1" applyFont="1" applyBorder="1" applyAlignment="1">
      <alignment vertical="center"/>
    </xf>
    <xf numFmtId="164" fontId="83" fillId="0" borderId="83" xfId="16" applyNumberFormat="1" applyFont="1" applyBorder="1" applyAlignment="1">
      <alignment vertical="center"/>
    </xf>
    <xf numFmtId="164" fontId="83" fillId="0" borderId="84" xfId="16" applyNumberFormat="1" applyFont="1" applyBorder="1" applyAlignment="1">
      <alignment vertical="center"/>
    </xf>
    <xf numFmtId="0" fontId="62" fillId="0" borderId="3" xfId="16" applyFont="1" applyBorder="1" applyAlignment="1">
      <alignment horizontal="center" vertical="center" wrapText="1"/>
    </xf>
    <xf numFmtId="2" fontId="62" fillId="0" borderId="3" xfId="16" applyNumberFormat="1" applyFont="1" applyBorder="1" applyAlignment="1">
      <alignment horizontal="center" vertical="center" wrapText="1"/>
    </xf>
    <xf numFmtId="4" fontId="41" fillId="0" borderId="3" xfId="16" applyNumberFormat="1" applyFont="1" applyFill="1" applyBorder="1" applyAlignment="1">
      <alignment wrapText="1"/>
    </xf>
    <xf numFmtId="4" fontId="77" fillId="0" borderId="80" xfId="16" applyNumberFormat="1" applyFont="1" applyBorder="1" applyAlignment="1">
      <alignment wrapText="1"/>
    </xf>
    <xf numFmtId="4" fontId="77" fillId="0" borderId="81" xfId="16" applyNumberFormat="1" applyFont="1" applyBorder="1" applyAlignment="1">
      <alignment wrapText="1"/>
    </xf>
    <xf numFmtId="2" fontId="6" fillId="0" borderId="3" xfId="16" applyNumberFormat="1" applyFont="1" applyFill="1" applyBorder="1" applyAlignment="1">
      <alignment horizontal="center" vertical="center"/>
    </xf>
    <xf numFmtId="4" fontId="28" fillId="0" borderId="73" xfId="16" applyNumberFormat="1" applyFont="1" applyFill="1" applyBorder="1" applyAlignment="1">
      <alignment vertical="center"/>
    </xf>
    <xf numFmtId="4" fontId="28" fillId="0" borderId="73" xfId="16" applyNumberFormat="1" applyFont="1" applyFill="1" applyBorder="1" applyAlignment="1">
      <alignment vertical="center"/>
    </xf>
    <xf numFmtId="2" fontId="62" fillId="0" borderId="19" xfId="16" applyNumberFormat="1" applyFont="1" applyBorder="1" applyAlignment="1">
      <alignment horizontal="center" vertical="center" wrapText="1"/>
    </xf>
    <xf numFmtId="2" fontId="62" fillId="0" borderId="19" xfId="16" applyNumberFormat="1" applyFont="1" applyFill="1" applyBorder="1" applyAlignment="1">
      <alignment horizontal="center" vertical="center" wrapText="1"/>
    </xf>
    <xf numFmtId="4" fontId="81" fillId="0" borderId="73" xfId="16" applyNumberFormat="1" applyFont="1" applyFill="1" applyBorder="1" applyAlignment="1">
      <alignment vertical="center"/>
    </xf>
    <xf numFmtId="169" fontId="62" fillId="0" borderId="0" xfId="16" applyNumberFormat="1" applyFont="1" applyAlignment="1">
      <alignment horizontal="center" vertical="center" wrapText="1"/>
    </xf>
    <xf numFmtId="4" fontId="28" fillId="18" borderId="73" xfId="16" applyNumberFormat="1" applyFont="1" applyFill="1" applyBorder="1" applyAlignment="1">
      <alignment vertical="center"/>
    </xf>
    <xf numFmtId="4" fontId="28" fillId="18" borderId="73" xfId="16" applyNumberFormat="1" applyFont="1" applyFill="1" applyBorder="1" applyAlignment="1">
      <alignment vertical="center"/>
    </xf>
    <xf numFmtId="0" fontId="62" fillId="0" borderId="3" xfId="16" applyFont="1" applyBorder="1" applyAlignment="1">
      <alignment horizontal="center" vertical="center" wrapText="1"/>
    </xf>
    <xf numFmtId="2" fontId="62" fillId="0" borderId="19" xfId="16" applyNumberFormat="1" applyFont="1" applyBorder="1" applyAlignment="1">
      <alignment horizontal="center" vertical="center" wrapText="1"/>
    </xf>
    <xf numFmtId="2" fontId="62" fillId="0" borderId="3" xfId="16" applyNumberFormat="1" applyFont="1" applyBorder="1" applyAlignment="1">
      <alignment horizontal="center" vertical="center" wrapText="1"/>
    </xf>
    <xf numFmtId="164" fontId="83" fillId="0" borderId="3" xfId="16" applyNumberFormat="1" applyFont="1" applyBorder="1" applyAlignment="1">
      <alignment vertical="center"/>
    </xf>
    <xf numFmtId="164" fontId="83" fillId="0" borderId="74" xfId="16" applyNumberFormat="1" applyFont="1" applyBorder="1" applyAlignment="1">
      <alignment vertical="center"/>
    </xf>
    <xf numFmtId="2" fontId="62" fillId="0" borderId="19" xfId="16" applyNumberFormat="1" applyFont="1" applyFill="1" applyBorder="1" applyAlignment="1">
      <alignment horizontal="center" vertical="center" wrapText="1"/>
    </xf>
    <xf numFmtId="164" fontId="83" fillId="0" borderId="83" xfId="16" applyNumberFormat="1" applyFont="1" applyBorder="1" applyAlignment="1">
      <alignment vertical="center"/>
    </xf>
    <xf numFmtId="164" fontId="83" fillId="0" borderId="84" xfId="16" applyNumberFormat="1" applyFont="1" applyBorder="1" applyAlignment="1">
      <alignment vertical="center"/>
    </xf>
    <xf numFmtId="4" fontId="28" fillId="18" borderId="73" xfId="16" applyNumberFormat="1" applyFont="1" applyFill="1" applyBorder="1" applyAlignment="1">
      <alignment vertical="center"/>
    </xf>
    <xf numFmtId="164" fontId="83" fillId="0" borderId="3" xfId="16" applyNumberFormat="1" applyFont="1" applyFill="1" applyBorder="1" applyAlignment="1">
      <alignment vertical="center"/>
    </xf>
    <xf numFmtId="164" fontId="83" fillId="0" borderId="27" xfId="16" applyNumberFormat="1" applyFont="1" applyFill="1" applyBorder="1" applyAlignment="1">
      <alignment vertical="center"/>
    </xf>
    <xf numFmtId="164" fontId="83" fillId="2" borderId="27" xfId="16" applyNumberFormat="1" applyFont="1" applyFill="1" applyBorder="1" applyAlignment="1">
      <alignment vertical="center"/>
    </xf>
    <xf numFmtId="4" fontId="81" fillId="18" borderId="73" xfId="0" applyNumberFormat="1" applyFont="1" applyFill="1" applyBorder="1" applyAlignment="1">
      <alignment vertical="center"/>
    </xf>
    <xf numFmtId="4" fontId="77" fillId="0" borderId="85" xfId="0" applyNumberFormat="1" applyFont="1" applyBorder="1" applyAlignment="1">
      <alignment wrapText="1"/>
    </xf>
    <xf numFmtId="4" fontId="77" fillId="0" borderId="86" xfId="0" applyNumberFormat="1" applyFont="1" applyBorder="1" applyAlignment="1">
      <alignment wrapText="1"/>
    </xf>
    <xf numFmtId="4" fontId="77" fillId="0" borderId="87" xfId="0" applyNumberFormat="1" applyFont="1" applyBorder="1" applyAlignment="1">
      <alignment wrapText="1"/>
    </xf>
    <xf numFmtId="164" fontId="83" fillId="5" borderId="3" xfId="16" applyNumberFormat="1" applyFont="1" applyFill="1" applyBorder="1" applyAlignment="1">
      <alignment vertical="center"/>
    </xf>
    <xf numFmtId="165" fontId="6" fillId="5" borderId="3" xfId="16" applyNumberFormat="1" applyFont="1" applyFill="1" applyBorder="1" applyAlignment="1">
      <alignment horizontal="center" vertical="center" wrapText="1"/>
    </xf>
    <xf numFmtId="164" fontId="83" fillId="5" borderId="27" xfId="16" applyNumberFormat="1" applyFont="1" applyFill="1" applyBorder="1" applyAlignment="1">
      <alignment vertical="center"/>
    </xf>
    <xf numFmtId="164" fontId="83" fillId="2" borderId="3" xfId="16" applyNumberFormat="1" applyFont="1" applyFill="1" applyBorder="1" applyAlignment="1">
      <alignment vertical="center"/>
    </xf>
    <xf numFmtId="164" fontId="83" fillId="0" borderId="3" xfId="0" applyNumberFormat="1" applyFont="1" applyFill="1" applyBorder="1" applyAlignment="1">
      <alignment vertical="center"/>
    </xf>
    <xf numFmtId="164" fontId="83" fillId="0" borderId="27" xfId="0" applyNumberFormat="1" applyFont="1" applyFill="1" applyBorder="1" applyAlignment="1">
      <alignment vertical="center"/>
    </xf>
    <xf numFmtId="164" fontId="83" fillId="2" borderId="27" xfId="0" applyNumberFormat="1" applyFont="1" applyFill="1" applyBorder="1" applyAlignment="1">
      <alignment vertical="center"/>
    </xf>
    <xf numFmtId="164" fontId="83" fillId="2" borderId="3" xfId="0" applyNumberFormat="1" applyFont="1" applyFill="1" applyBorder="1" applyAlignment="1">
      <alignment vertical="center"/>
    </xf>
    <xf numFmtId="4" fontId="41" fillId="18" borderId="3" xfId="0" applyNumberFormat="1" applyFont="1" applyFill="1" applyBorder="1" applyAlignment="1">
      <alignment wrapText="1"/>
    </xf>
    <xf numFmtId="0" fontId="43" fillId="8" borderId="3" xfId="0" applyFont="1" applyFill="1" applyBorder="1"/>
    <xf numFmtId="4" fontId="38" fillId="0" borderId="3" xfId="0" applyNumberFormat="1" applyFont="1" applyFill="1" applyBorder="1" applyAlignment="1">
      <alignment horizontal="right" vertical="center" wrapText="1"/>
    </xf>
    <xf numFmtId="2" fontId="38" fillId="0" borderId="6" xfId="23" applyNumberFormat="1" applyFont="1" applyFill="1" applyBorder="1" applyAlignment="1">
      <alignment horizontal="right" vertical="center" wrapText="1"/>
    </xf>
    <xf numFmtId="4" fontId="28" fillId="0" borderId="73" xfId="0" applyNumberFormat="1" applyFont="1" applyFill="1" applyBorder="1" applyAlignment="1">
      <alignment horizontal="right" vertical="center"/>
    </xf>
    <xf numFmtId="2" fontId="62" fillId="0" borderId="19" xfId="16" applyNumberFormat="1" applyFont="1" applyFill="1" applyBorder="1" applyAlignment="1">
      <alignment horizontal="right" vertical="center" wrapText="1"/>
    </xf>
    <xf numFmtId="165" fontId="6" fillId="21" borderId="3" xfId="21" applyNumberFormat="1" applyFont="1" applyFill="1" applyBorder="1" applyAlignment="1">
      <alignment horizontal="center" vertical="center" wrapText="1"/>
    </xf>
    <xf numFmtId="165" fontId="6" fillId="2" borderId="3" xfId="21" applyNumberFormat="1" applyFont="1" applyFill="1" applyBorder="1" applyAlignment="1">
      <alignment horizontal="center" vertical="center" wrapText="1"/>
    </xf>
    <xf numFmtId="164" fontId="83" fillId="21" borderId="27" xfId="21" applyNumberFormat="1" applyFont="1" applyFill="1" applyBorder="1" applyAlignment="1">
      <alignment vertical="center"/>
    </xf>
    <xf numFmtId="164" fontId="83" fillId="0" borderId="86" xfId="16" applyNumberFormat="1" applyFont="1" applyBorder="1" applyAlignment="1">
      <alignment vertical="center"/>
    </xf>
    <xf numFmtId="164" fontId="83" fillId="0" borderId="74" xfId="16" applyNumberFormat="1" applyFont="1" applyBorder="1" applyAlignment="1">
      <alignment vertical="center"/>
    </xf>
    <xf numFmtId="164" fontId="83" fillId="0" borderId="83" xfId="16" applyNumberFormat="1" applyFont="1" applyBorder="1" applyAlignment="1">
      <alignment vertical="center"/>
    </xf>
    <xf numFmtId="164" fontId="83" fillId="0" borderId="84" xfId="16" applyNumberFormat="1" applyFont="1" applyBorder="1" applyAlignment="1">
      <alignment vertical="center"/>
    </xf>
    <xf numFmtId="0" fontId="62" fillId="0" borderId="3" xfId="16" applyFont="1" applyBorder="1" applyAlignment="1">
      <alignment horizontal="center" vertical="center" wrapText="1"/>
    </xf>
    <xf numFmtId="2" fontId="62" fillId="0" borderId="3" xfId="16" applyNumberFormat="1" applyFont="1" applyBorder="1" applyAlignment="1">
      <alignment horizontal="center" vertical="center" wrapText="1"/>
    </xf>
    <xf numFmtId="4" fontId="41" fillId="0" borderId="3" xfId="16" applyNumberFormat="1" applyFont="1" applyFill="1" applyBorder="1" applyAlignment="1">
      <alignment wrapText="1"/>
    </xf>
    <xf numFmtId="4" fontId="77" fillId="0" borderId="81" xfId="16" applyNumberFormat="1" applyFont="1" applyBorder="1" applyAlignment="1">
      <alignment wrapText="1"/>
    </xf>
    <xf numFmtId="4" fontId="41" fillId="18" borderId="3" xfId="16" applyNumberFormat="1" applyFont="1" applyFill="1" applyBorder="1" applyAlignment="1">
      <alignment wrapText="1"/>
    </xf>
    <xf numFmtId="4" fontId="77" fillId="0" borderId="3" xfId="16" applyNumberFormat="1" applyFont="1" applyBorder="1" applyAlignment="1">
      <alignment wrapText="1"/>
    </xf>
    <xf numFmtId="4" fontId="40" fillId="18" borderId="71" xfId="16" applyNumberFormat="1" applyFont="1" applyFill="1" applyBorder="1" applyAlignment="1">
      <alignment wrapText="1"/>
    </xf>
    <xf numFmtId="2" fontId="6" fillId="18" borderId="3" xfId="16" applyNumberFormat="1" applyFont="1" applyFill="1" applyBorder="1" applyAlignment="1">
      <alignment horizontal="center" vertical="center"/>
    </xf>
    <xf numFmtId="4" fontId="28" fillId="0" borderId="73" xfId="16" applyNumberFormat="1" applyFont="1" applyFill="1" applyBorder="1" applyAlignment="1">
      <alignment vertical="center"/>
    </xf>
    <xf numFmtId="4" fontId="28" fillId="0" borderId="73" xfId="16" applyNumberFormat="1" applyFont="1" applyFill="1" applyBorder="1" applyAlignment="1">
      <alignment vertical="center"/>
    </xf>
    <xf numFmtId="2" fontId="62" fillId="0" borderId="19" xfId="16" applyNumberFormat="1" applyFont="1" applyFill="1" applyBorder="1" applyAlignment="1">
      <alignment horizontal="center" vertical="center" wrapText="1"/>
    </xf>
    <xf numFmtId="4" fontId="81" fillId="0" borderId="73" xfId="16" applyNumberFormat="1" applyFont="1" applyFill="1" applyBorder="1" applyAlignment="1">
      <alignment vertical="center"/>
    </xf>
    <xf numFmtId="169" fontId="62" fillId="0" borderId="0" xfId="16" applyNumberFormat="1" applyFont="1" applyAlignment="1">
      <alignment horizontal="center" vertical="center" wrapText="1"/>
    </xf>
    <xf numFmtId="164" fontId="83" fillId="2" borderId="27" xfId="21" applyNumberFormat="1" applyFont="1" applyFill="1" applyBorder="1" applyAlignment="1">
      <alignment vertical="center"/>
    </xf>
    <xf numFmtId="164" fontId="83" fillId="0" borderId="3" xfId="21" applyNumberFormat="1" applyFont="1" applyBorder="1" applyAlignment="1">
      <alignment vertical="center"/>
    </xf>
    <xf numFmtId="164" fontId="83" fillId="0" borderId="27" xfId="21" applyNumberFormat="1" applyFont="1" applyBorder="1" applyAlignment="1">
      <alignment vertical="center"/>
    </xf>
    <xf numFmtId="4" fontId="8" fillId="0" borderId="0" xfId="25" applyNumberFormat="1"/>
    <xf numFmtId="0" fontId="8" fillId="0" borderId="0" xfId="25"/>
    <xf numFmtId="164" fontId="83" fillId="0" borderId="3" xfId="21" applyNumberFormat="1" applyFont="1" applyFill="1" applyBorder="1" applyAlignment="1">
      <alignment vertical="center"/>
    </xf>
    <xf numFmtId="164" fontId="83" fillId="0" borderId="27" xfId="21" applyNumberFormat="1" applyFont="1" applyFill="1" applyBorder="1" applyAlignment="1">
      <alignment vertical="center"/>
    </xf>
    <xf numFmtId="4" fontId="40" fillId="0" borderId="71" xfId="0" applyNumberFormat="1" applyFont="1" applyFill="1" applyBorder="1" applyAlignment="1">
      <alignment wrapText="1"/>
    </xf>
    <xf numFmtId="4" fontId="28" fillId="5" borderId="73" xfId="0" applyNumberFormat="1" applyFont="1" applyFill="1" applyBorder="1" applyAlignment="1">
      <alignment vertical="center"/>
    </xf>
    <xf numFmtId="2" fontId="62" fillId="5" borderId="19" xfId="16" applyNumberFormat="1" applyFont="1" applyFill="1" applyBorder="1" applyAlignment="1">
      <alignment horizontal="center" vertical="center" wrapText="1"/>
    </xf>
    <xf numFmtId="4" fontId="28" fillId="5" borderId="73" xfId="0" applyNumberFormat="1" applyFont="1" applyFill="1" applyBorder="1" applyAlignment="1">
      <alignment horizontal="right" vertical="center"/>
    </xf>
    <xf numFmtId="2" fontId="62" fillId="5" borderId="19" xfId="16" applyNumberFormat="1" applyFont="1" applyFill="1" applyBorder="1" applyAlignment="1">
      <alignment horizontal="right" vertical="center" wrapText="1"/>
    </xf>
    <xf numFmtId="4" fontId="28" fillId="5" borderId="73" xfId="16" applyNumberFormat="1" applyFont="1" applyFill="1" applyBorder="1" applyAlignment="1">
      <alignment vertical="center"/>
    </xf>
    <xf numFmtId="0" fontId="62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vertical="center" wrapText="1"/>
    </xf>
    <xf numFmtId="164" fontId="83" fillId="0" borderId="50" xfId="0" applyNumberFormat="1" applyFont="1" applyFill="1" applyBorder="1" applyAlignment="1">
      <alignment vertical="center"/>
    </xf>
    <xf numFmtId="165" fontId="6" fillId="0" borderId="36" xfId="0" applyNumberFormat="1" applyFont="1" applyFill="1" applyBorder="1" applyAlignment="1">
      <alignment horizontal="center" vertical="center" wrapText="1"/>
    </xf>
    <xf numFmtId="164" fontId="83" fillId="2" borderId="50" xfId="0" applyNumberFormat="1" applyFont="1" applyFill="1" applyBorder="1" applyAlignment="1">
      <alignment vertical="center"/>
    </xf>
    <xf numFmtId="165" fontId="6" fillId="2" borderId="36" xfId="0" applyNumberFormat="1" applyFont="1" applyFill="1" applyBorder="1" applyAlignment="1">
      <alignment horizontal="center" vertical="center" wrapText="1"/>
    </xf>
    <xf numFmtId="164" fontId="83" fillId="21" borderId="50" xfId="21" applyNumberFormat="1" applyFont="1" applyFill="1" applyBorder="1" applyAlignment="1">
      <alignment vertical="center"/>
    </xf>
    <xf numFmtId="165" fontId="6" fillId="21" borderId="36" xfId="21" applyNumberFormat="1" applyFont="1" applyFill="1" applyBorder="1" applyAlignment="1">
      <alignment horizontal="center" vertical="center" wrapText="1"/>
    </xf>
    <xf numFmtId="164" fontId="83" fillId="0" borderId="50" xfId="21" applyNumberFormat="1" applyFont="1" applyFill="1" applyBorder="1" applyAlignment="1">
      <alignment vertical="center"/>
    </xf>
    <xf numFmtId="165" fontId="6" fillId="0" borderId="36" xfId="21" applyNumberFormat="1" applyFont="1" applyFill="1" applyBorder="1" applyAlignment="1">
      <alignment horizontal="center" vertical="center" wrapText="1"/>
    </xf>
    <xf numFmtId="4" fontId="76" fillId="0" borderId="73" xfId="0" applyNumberFormat="1" applyFont="1" applyFill="1" applyBorder="1" applyAlignment="1">
      <alignment horizontal="right" vertical="center"/>
    </xf>
    <xf numFmtId="2" fontId="76" fillId="0" borderId="34" xfId="23" applyNumberFormat="1" applyFont="1" applyFill="1" applyBorder="1" applyAlignment="1">
      <alignment horizontal="center" vertical="center" wrapText="1"/>
    </xf>
    <xf numFmtId="4" fontId="84" fillId="0" borderId="73" xfId="0" applyNumberFormat="1" applyFont="1" applyFill="1" applyBorder="1" applyAlignment="1">
      <alignment vertical="center"/>
    </xf>
    <xf numFmtId="169" fontId="82" fillId="0" borderId="0" xfId="0" applyNumberFormat="1" applyFont="1" applyAlignment="1">
      <alignment horizontal="center" vertical="center" wrapText="1"/>
    </xf>
    <xf numFmtId="4" fontId="76" fillId="18" borderId="73" xfId="16" applyNumberFormat="1" applyFont="1" applyFill="1" applyBorder="1" applyAlignment="1">
      <alignment vertical="center"/>
    </xf>
    <xf numFmtId="4" fontId="76" fillId="0" borderId="3" xfId="0" applyNumberFormat="1" applyFont="1" applyFill="1" applyBorder="1" applyAlignment="1">
      <alignment horizontal="right" vertical="center" wrapText="1"/>
    </xf>
    <xf numFmtId="4" fontId="77" fillId="0" borderId="27" xfId="0" applyNumberFormat="1" applyFont="1" applyBorder="1" applyAlignment="1">
      <alignment wrapText="1"/>
    </xf>
    <xf numFmtId="164" fontId="83" fillId="2" borderId="3" xfId="21" applyNumberFormat="1" applyFont="1" applyFill="1" applyBorder="1" applyAlignment="1">
      <alignment vertical="center"/>
    </xf>
    <xf numFmtId="0" fontId="62" fillId="0" borderId="3" xfId="0" applyFont="1" applyFill="1" applyBorder="1" applyAlignment="1">
      <alignment horizontal="center" vertical="center" wrapText="1"/>
    </xf>
    <xf numFmtId="4" fontId="76" fillId="0" borderId="34" xfId="23" applyNumberFormat="1" applyFont="1" applyFill="1" applyBorder="1" applyAlignment="1">
      <alignment horizontal="center" vertical="center" wrapText="1"/>
    </xf>
    <xf numFmtId="2" fontId="46" fillId="5" borderId="34" xfId="23" applyNumberFormat="1" applyFont="1" applyFill="1" applyBorder="1" applyAlignment="1">
      <alignment horizontal="center" vertical="center" wrapText="1"/>
    </xf>
    <xf numFmtId="0" fontId="49" fillId="0" borderId="18" xfId="0" applyFont="1" applyBorder="1" applyAlignment="1">
      <alignment horizontal="center" wrapText="1"/>
    </xf>
    <xf numFmtId="4" fontId="28" fillId="18" borderId="0" xfId="16" applyNumberFormat="1" applyFont="1" applyFill="1" applyBorder="1" applyAlignment="1">
      <alignment vertical="center"/>
    </xf>
    <xf numFmtId="0" fontId="28" fillId="18" borderId="0" xfId="16" applyFont="1" applyFill="1" applyBorder="1" applyAlignment="1">
      <alignment vertical="center"/>
    </xf>
    <xf numFmtId="0" fontId="80" fillId="18" borderId="3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164" fontId="15" fillId="2" borderId="23" xfId="31" applyNumberFormat="1" applyFont="1" applyFill="1" applyBorder="1" applyAlignment="1">
      <alignment horizontal="right" vertical="center" wrapText="1"/>
    </xf>
    <xf numFmtId="164" fontId="83" fillId="0" borderId="23" xfId="15" applyNumberFormat="1" applyFont="1" applyFill="1" applyBorder="1" applyAlignment="1">
      <alignment vertical="center"/>
    </xf>
    <xf numFmtId="164" fontId="83" fillId="0" borderId="20" xfId="15" applyNumberFormat="1" applyFont="1" applyFill="1" applyBorder="1" applyAlignment="1">
      <alignment vertical="center"/>
    </xf>
    <xf numFmtId="169" fontId="79" fillId="2" borderId="35" xfId="0" applyNumberFormat="1" applyFont="1" applyFill="1" applyBorder="1" applyAlignment="1"/>
    <xf numFmtId="164" fontId="83" fillId="0" borderId="88" xfId="15" applyNumberFormat="1" applyFont="1" applyBorder="1" applyAlignment="1">
      <alignment vertical="center"/>
    </xf>
    <xf numFmtId="164" fontId="83" fillId="0" borderId="23" xfId="15" applyNumberFormat="1" applyFont="1" applyBorder="1" applyAlignment="1">
      <alignment vertical="center"/>
    </xf>
    <xf numFmtId="4" fontId="79" fillId="2" borderId="42" xfId="0" applyNumberFormat="1" applyFont="1" applyFill="1" applyBorder="1" applyAlignment="1"/>
    <xf numFmtId="2" fontId="46" fillId="0" borderId="23" xfId="0" applyNumberFormat="1" applyFont="1" applyBorder="1"/>
    <xf numFmtId="2" fontId="79" fillId="2" borderId="51" xfId="0" applyNumberFormat="1" applyFont="1" applyFill="1" applyBorder="1" applyAlignment="1"/>
    <xf numFmtId="167" fontId="46" fillId="0" borderId="20" xfId="0" applyNumberFormat="1" applyFont="1" applyBorder="1" applyAlignment="1">
      <alignment wrapText="1"/>
    </xf>
    <xf numFmtId="167" fontId="46" fillId="0" borderId="23" xfId="0" applyNumberFormat="1" applyFont="1" applyBorder="1" applyAlignment="1">
      <alignment wrapText="1"/>
    </xf>
    <xf numFmtId="167" fontId="46" fillId="0" borderId="24" xfId="0" applyNumberFormat="1" applyFont="1" applyBorder="1" applyAlignment="1">
      <alignment wrapText="1"/>
    </xf>
    <xf numFmtId="4" fontId="41" fillId="0" borderId="23" xfId="15" applyNumberFormat="1" applyFont="1" applyFill="1" applyBorder="1" applyAlignment="1">
      <alignment wrapText="1"/>
    </xf>
    <xf numFmtId="169" fontId="79" fillId="2" borderId="51" xfId="0" applyNumberFormat="1" applyFont="1" applyFill="1" applyBorder="1" applyAlignment="1"/>
    <xf numFmtId="2" fontId="46" fillId="0" borderId="52" xfId="0" applyNumberFormat="1" applyFont="1" applyBorder="1" applyAlignment="1"/>
    <xf numFmtId="2" fontId="79" fillId="2" borderId="53" xfId="0" applyNumberFormat="1" applyFont="1" applyFill="1" applyBorder="1" applyAlignment="1"/>
    <xf numFmtId="169" fontId="46" fillId="5" borderId="54" xfId="23" applyNumberFormat="1" applyFont="1" applyFill="1" applyBorder="1" applyAlignment="1">
      <alignment horizontal="center" vertical="center" wrapText="1"/>
    </xf>
    <xf numFmtId="4" fontId="28" fillId="0" borderId="75" xfId="0" applyNumberFormat="1" applyFont="1" applyFill="1" applyBorder="1" applyAlignment="1">
      <alignment vertical="center"/>
    </xf>
    <xf numFmtId="4" fontId="81" fillId="0" borderId="75" xfId="0" applyNumberFormat="1" applyFont="1" applyFill="1" applyBorder="1" applyAlignment="1">
      <alignment vertical="center"/>
    </xf>
    <xf numFmtId="4" fontId="38" fillId="5" borderId="55" xfId="23" applyNumberFormat="1" applyFont="1" applyFill="1" applyBorder="1" applyAlignment="1">
      <alignment vertical="center"/>
    </xf>
    <xf numFmtId="4" fontId="84" fillId="18" borderId="89" xfId="0" applyNumberFormat="1" applyFont="1" applyFill="1" applyBorder="1" applyAlignment="1">
      <alignment vertical="center"/>
    </xf>
    <xf numFmtId="4" fontId="76" fillId="0" borderId="75" xfId="0" applyNumberFormat="1" applyFont="1" applyFill="1" applyBorder="1" applyAlignment="1">
      <alignment vertical="center"/>
    </xf>
    <xf numFmtId="169" fontId="76" fillId="5" borderId="54" xfId="23" applyNumberFormat="1" applyFont="1" applyFill="1" applyBorder="1" applyAlignment="1">
      <alignment horizontal="center" vertical="center" wrapText="1"/>
    </xf>
    <xf numFmtId="169" fontId="76" fillId="0" borderId="54" xfId="23" applyNumberFormat="1" applyFont="1" applyFill="1" applyBorder="1" applyAlignment="1">
      <alignment horizontal="center" vertical="center" wrapText="1"/>
    </xf>
    <xf numFmtId="4" fontId="76" fillId="0" borderId="35" xfId="23" applyNumberFormat="1" applyFont="1" applyFill="1" applyBorder="1" applyAlignment="1">
      <alignment horizontal="center" vertical="center" wrapText="1"/>
    </xf>
    <xf numFmtId="4" fontId="38" fillId="5" borderId="23" xfId="0" applyNumberFormat="1" applyFont="1" applyFill="1" applyBorder="1" applyAlignment="1">
      <alignment horizontal="center" vertical="center" wrapText="1"/>
    </xf>
    <xf numFmtId="4" fontId="56" fillId="19" borderId="23" xfId="0" applyNumberFormat="1" applyFont="1" applyFill="1" applyBorder="1"/>
    <xf numFmtId="2" fontId="79" fillId="2" borderId="56" xfId="0" applyNumberFormat="1" applyFont="1" applyFill="1" applyBorder="1" applyAlignment="1">
      <alignment horizontal="right"/>
    </xf>
    <xf numFmtId="2" fontId="46" fillId="0" borderId="50" xfId="0" applyNumberFormat="1" applyFont="1" applyBorder="1" applyAlignment="1"/>
    <xf numFmtId="2" fontId="46" fillId="0" borderId="36" xfId="0" applyNumberFormat="1" applyFont="1" applyBorder="1" applyAlignment="1"/>
    <xf numFmtId="2" fontId="46" fillId="0" borderId="57" xfId="0" applyNumberFormat="1" applyFont="1" applyBorder="1" applyAlignment="1"/>
    <xf numFmtId="165" fontId="79" fillId="3" borderId="58" xfId="0" applyNumberFormat="1" applyFont="1" applyFill="1" applyBorder="1" applyAlignment="1"/>
    <xf numFmtId="0" fontId="43" fillId="0" borderId="3" xfId="0" applyFont="1" applyBorder="1"/>
    <xf numFmtId="0" fontId="45" fillId="0" borderId="3" xfId="0" applyFont="1" applyFill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wrapText="1"/>
    </xf>
    <xf numFmtId="0" fontId="49" fillId="0" borderId="3" xfId="23" applyFont="1" applyBorder="1" applyAlignment="1">
      <alignment horizontal="center" vertical="center" wrapText="1"/>
    </xf>
    <xf numFmtId="0" fontId="49" fillId="0" borderId="3" xfId="23" applyFont="1" applyFill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 wrapText="1"/>
    </xf>
    <xf numFmtId="2" fontId="43" fillId="0" borderId="3" xfId="0" applyNumberFormat="1" applyFont="1" applyBorder="1"/>
    <xf numFmtId="4" fontId="47" fillId="0" borderId="3" xfId="0" applyNumberFormat="1" applyFont="1" applyBorder="1"/>
    <xf numFmtId="4" fontId="47" fillId="0" borderId="3" xfId="0" applyNumberFormat="1" applyFont="1" applyBorder="1" applyAlignment="1">
      <alignment horizontal="center"/>
    </xf>
    <xf numFmtId="0" fontId="43" fillId="0" borderId="20" xfId="0" applyFont="1" applyFill="1" applyBorder="1"/>
    <xf numFmtId="0" fontId="43" fillId="0" borderId="14" xfId="0" applyFont="1" applyFill="1" applyBorder="1"/>
    <xf numFmtId="0" fontId="43" fillId="0" borderId="4" xfId="0" applyFont="1" applyFill="1" applyBorder="1"/>
    <xf numFmtId="164" fontId="83" fillId="2" borderId="50" xfId="21" applyNumberFormat="1" applyFont="1" applyFill="1" applyBorder="1" applyAlignment="1">
      <alignment vertical="center"/>
    </xf>
    <xf numFmtId="165" fontId="6" fillId="2" borderId="36" xfId="21" applyNumberFormat="1" applyFont="1" applyFill="1" applyBorder="1" applyAlignment="1">
      <alignment horizontal="center" vertical="center" wrapText="1"/>
    </xf>
    <xf numFmtId="164" fontId="83" fillId="21" borderId="3" xfId="21" applyNumberFormat="1" applyFont="1" applyFill="1" applyBorder="1" applyAlignment="1">
      <alignment vertical="center"/>
    </xf>
    <xf numFmtId="4" fontId="77" fillId="18" borderId="27" xfId="0" applyNumberFormat="1" applyFont="1" applyFill="1" applyBorder="1" applyAlignment="1">
      <alignment wrapText="1"/>
    </xf>
    <xf numFmtId="0" fontId="62" fillId="0" borderId="3" xfId="0" applyFont="1" applyFill="1" applyBorder="1" applyAlignment="1">
      <alignment horizontal="center" vertical="center" wrapText="1"/>
    </xf>
    <xf numFmtId="4" fontId="77" fillId="0" borderId="27" xfId="0" applyNumberFormat="1" applyFont="1" applyFill="1" applyBorder="1" applyAlignment="1">
      <alignment wrapText="1"/>
    </xf>
    <xf numFmtId="0" fontId="0" fillId="13" borderId="16" xfId="0" applyNumberFormat="1" applyFill="1" applyBorder="1"/>
    <xf numFmtId="2" fontId="68" fillId="2" borderId="14" xfId="0" applyNumberFormat="1" applyFont="1" applyFill="1" applyBorder="1" applyAlignment="1">
      <alignment shrinkToFit="1"/>
    </xf>
    <xf numFmtId="2" fontId="0" fillId="0" borderId="4" xfId="0" applyNumberFormat="1" applyBorder="1"/>
    <xf numFmtId="2" fontId="68" fillId="2" borderId="5" xfId="0" applyNumberFormat="1" applyFont="1" applyFill="1" applyBorder="1" applyAlignment="1">
      <alignment shrinkToFit="1"/>
    </xf>
    <xf numFmtId="2" fontId="33" fillId="2" borderId="5" xfId="0" applyNumberFormat="1" applyFont="1" applyFill="1" applyBorder="1" applyAlignment="1">
      <alignment shrinkToFit="1"/>
    </xf>
    <xf numFmtId="165" fontId="0" fillId="0" borderId="5" xfId="0" applyNumberFormat="1" applyBorder="1"/>
    <xf numFmtId="165" fontId="0" fillId="0" borderId="45" xfId="0" applyNumberFormat="1" applyBorder="1"/>
    <xf numFmtId="2" fontId="68" fillId="2" borderId="17" xfId="0" applyNumberFormat="1" applyFont="1" applyFill="1" applyBorder="1" applyAlignment="1">
      <alignment shrinkToFit="1"/>
    </xf>
    <xf numFmtId="4" fontId="8" fillId="0" borderId="18" xfId="25" applyNumberFormat="1" applyBorder="1"/>
    <xf numFmtId="4" fontId="8" fillId="0" borderId="0" xfId="25" applyNumberFormat="1" applyBorder="1"/>
    <xf numFmtId="4" fontId="8" fillId="0" borderId="39" xfId="25" applyNumberFormat="1" applyBorder="1"/>
    <xf numFmtId="2" fontId="0" fillId="0" borderId="11" xfId="0" applyNumberFormat="1" applyBorder="1"/>
    <xf numFmtId="2" fontId="0" fillId="0" borderId="6" xfId="0" applyNumberFormat="1" applyBorder="1"/>
    <xf numFmtId="0" fontId="0" fillId="0" borderId="18" xfId="0" applyBorder="1"/>
    <xf numFmtId="0" fontId="0" fillId="0" borderId="0" xfId="0" applyBorder="1"/>
    <xf numFmtId="0" fontId="0" fillId="0" borderId="39" xfId="0" applyBorder="1"/>
    <xf numFmtId="2" fontId="33" fillId="2" borderId="17" xfId="0" applyNumberFormat="1" applyFont="1" applyFill="1" applyBorder="1" applyAlignment="1">
      <alignment shrinkToFit="1"/>
    </xf>
    <xf numFmtId="165" fontId="0" fillId="0" borderId="17" xfId="0" applyNumberFormat="1" applyBorder="1"/>
    <xf numFmtId="165" fontId="0" fillId="0" borderId="38" xfId="0" applyNumberFormat="1" applyBorder="1"/>
    <xf numFmtId="4" fontId="41" fillId="17" borderId="3" xfId="0" applyNumberFormat="1" applyFont="1" applyFill="1" applyBorder="1" applyAlignment="1">
      <alignment wrapText="1"/>
    </xf>
    <xf numFmtId="4" fontId="77" fillId="0" borderId="42" xfId="0" applyNumberFormat="1" applyFont="1" applyBorder="1" applyAlignment="1">
      <alignment wrapText="1"/>
    </xf>
    <xf numFmtId="164" fontId="83" fillId="2" borderId="3" xfId="17" applyNumberFormat="1" applyFont="1" applyFill="1" applyBorder="1" applyAlignment="1">
      <alignment vertical="center"/>
    </xf>
    <xf numFmtId="165" fontId="6" fillId="2" borderId="3" xfId="17" applyNumberFormat="1" applyFont="1" applyFill="1" applyBorder="1" applyAlignment="1">
      <alignment horizontal="center" vertical="center" wrapText="1"/>
    </xf>
    <xf numFmtId="164" fontId="83" fillId="2" borderId="27" xfId="17" applyNumberFormat="1" applyFont="1" applyFill="1" applyBorder="1" applyAlignment="1">
      <alignment vertical="center"/>
    </xf>
    <xf numFmtId="165" fontId="6" fillId="0" borderId="3" xfId="17" applyNumberFormat="1" applyFont="1" applyFill="1" applyBorder="1" applyAlignment="1">
      <alignment horizontal="center" vertical="center" wrapText="1"/>
    </xf>
    <xf numFmtId="164" fontId="83" fillId="0" borderId="3" xfId="17" applyNumberFormat="1" applyFont="1" applyBorder="1" applyAlignment="1">
      <alignment vertical="center"/>
    </xf>
    <xf numFmtId="164" fontId="83" fillId="0" borderId="27" xfId="17" applyNumberFormat="1" applyFont="1" applyBorder="1" applyAlignment="1">
      <alignment vertical="center"/>
    </xf>
    <xf numFmtId="164" fontId="83" fillId="0" borderId="27" xfId="17" applyNumberFormat="1" applyFont="1" applyFill="1" applyBorder="1" applyAlignment="1">
      <alignment vertical="center"/>
    </xf>
    <xf numFmtId="165" fontId="6" fillId="0" borderId="19" xfId="17" applyNumberFormat="1" applyFont="1" applyFill="1" applyBorder="1" applyAlignment="1">
      <alignment horizontal="center" vertical="center" wrapText="1"/>
    </xf>
    <xf numFmtId="164" fontId="83" fillId="0" borderId="3" xfId="17" applyNumberFormat="1" applyFont="1" applyBorder="1" applyAlignment="1">
      <alignment vertical="center"/>
    </xf>
    <xf numFmtId="164" fontId="83" fillId="0" borderId="27" xfId="17" applyNumberFormat="1" applyFont="1" applyBorder="1" applyAlignment="1">
      <alignment vertical="center"/>
    </xf>
    <xf numFmtId="164" fontId="83" fillId="0" borderId="59" xfId="17" applyNumberFormat="1" applyFont="1" applyBorder="1" applyAlignment="1">
      <alignment vertical="center"/>
    </xf>
    <xf numFmtId="164" fontId="83" fillId="0" borderId="60" xfId="17" applyNumberFormat="1" applyFont="1" applyBorder="1" applyAlignment="1">
      <alignment vertical="center"/>
    </xf>
    <xf numFmtId="0" fontId="62" fillId="0" borderId="3" xfId="17" applyFont="1" applyBorder="1" applyAlignment="1">
      <alignment horizontal="center" vertical="center" wrapText="1"/>
    </xf>
    <xf numFmtId="2" fontId="62" fillId="0" borderId="3" xfId="17" applyNumberFormat="1" applyFont="1" applyBorder="1" applyAlignment="1">
      <alignment horizontal="center" vertical="center" wrapText="1"/>
    </xf>
    <xf numFmtId="4" fontId="41" fillId="0" borderId="3" xfId="17" applyNumberFormat="1" applyFont="1" applyFill="1" applyBorder="1" applyAlignment="1">
      <alignment wrapText="1"/>
    </xf>
    <xf numFmtId="4" fontId="40" fillId="0" borderId="71" xfId="17" applyNumberFormat="1" applyFont="1" applyFill="1" applyBorder="1" applyAlignment="1">
      <alignment wrapText="1"/>
    </xf>
    <xf numFmtId="4" fontId="77" fillId="0" borderId="3" xfId="17" applyNumberFormat="1" applyFont="1" applyBorder="1" applyAlignment="1">
      <alignment wrapText="1"/>
    </xf>
    <xf numFmtId="4" fontId="77" fillId="0" borderId="42" xfId="17" applyNumberFormat="1" applyFont="1" applyBorder="1" applyAlignment="1">
      <alignment wrapText="1"/>
    </xf>
    <xf numFmtId="2" fontId="6" fillId="0" borderId="3" xfId="17" applyNumberFormat="1" applyFont="1" applyFill="1" applyBorder="1" applyAlignment="1">
      <alignment horizontal="center" vertical="center"/>
    </xf>
    <xf numFmtId="4" fontId="28" fillId="0" borderId="73" xfId="17" applyNumberFormat="1" applyFont="1" applyFill="1" applyBorder="1" applyAlignment="1">
      <alignment vertical="center"/>
    </xf>
    <xf numFmtId="4" fontId="28" fillId="0" borderId="73" xfId="17" applyNumberFormat="1" applyFont="1" applyFill="1" applyBorder="1" applyAlignment="1">
      <alignment vertical="center"/>
    </xf>
    <xf numFmtId="2" fontId="62" fillId="0" borderId="19" xfId="17" applyNumberFormat="1" applyFont="1" applyFill="1" applyBorder="1" applyAlignment="1">
      <alignment horizontal="center" vertical="center" wrapText="1"/>
    </xf>
    <xf numFmtId="4" fontId="81" fillId="0" borderId="73" xfId="17" applyNumberFormat="1" applyFont="1" applyFill="1" applyBorder="1" applyAlignment="1">
      <alignment vertical="center"/>
    </xf>
    <xf numFmtId="169" fontId="62" fillId="0" borderId="0" xfId="17" applyNumberFormat="1" applyFont="1" applyAlignment="1">
      <alignment horizontal="center" vertical="center" wrapText="1"/>
    </xf>
    <xf numFmtId="4" fontId="28" fillId="0" borderId="73" xfId="17" applyNumberFormat="1" applyFont="1" applyFill="1" applyBorder="1" applyAlignment="1">
      <alignment vertical="center"/>
    </xf>
    <xf numFmtId="165" fontId="6" fillId="21" borderId="3" xfId="17" applyNumberFormat="1" applyFont="1" applyFill="1" applyBorder="1" applyAlignment="1">
      <alignment horizontal="center" vertical="center" wrapText="1"/>
    </xf>
    <xf numFmtId="164" fontId="83" fillId="21" borderId="27" xfId="17" applyNumberFormat="1" applyFont="1" applyFill="1" applyBorder="1" applyAlignment="1">
      <alignment vertical="center"/>
    </xf>
    <xf numFmtId="164" fontId="83" fillId="0" borderId="3" xfId="17" applyNumberFormat="1" applyFont="1" applyBorder="1" applyAlignment="1">
      <alignment vertical="center"/>
    </xf>
    <xf numFmtId="164" fontId="83" fillId="0" borderId="27" xfId="17" applyNumberFormat="1" applyFont="1" applyBorder="1" applyAlignment="1">
      <alignment vertical="center"/>
    </xf>
    <xf numFmtId="164" fontId="83" fillId="0" borderId="27" xfId="17" applyNumberFormat="1" applyFont="1" applyFill="1" applyBorder="1" applyAlignment="1">
      <alignment vertical="center"/>
    </xf>
    <xf numFmtId="164" fontId="83" fillId="0" borderId="3" xfId="17" applyNumberFormat="1" applyFont="1" applyFill="1" applyBorder="1" applyAlignment="1">
      <alignment vertical="center"/>
    </xf>
    <xf numFmtId="164" fontId="83" fillId="0" borderId="3" xfId="17" applyNumberFormat="1" applyFont="1" applyBorder="1" applyAlignment="1">
      <alignment vertical="center"/>
    </xf>
    <xf numFmtId="164" fontId="83" fillId="0" borderId="27" xfId="17" applyNumberFormat="1" applyFont="1" applyBorder="1" applyAlignment="1">
      <alignment vertical="center"/>
    </xf>
    <xf numFmtId="164" fontId="83" fillId="0" borderId="59" xfId="17" applyNumberFormat="1" applyFont="1" applyBorder="1" applyAlignment="1">
      <alignment vertical="center"/>
    </xf>
    <xf numFmtId="164" fontId="83" fillId="0" borderId="60" xfId="17" applyNumberFormat="1" applyFont="1" applyBorder="1" applyAlignment="1">
      <alignment vertical="center"/>
    </xf>
    <xf numFmtId="0" fontId="62" fillId="0" borderId="3" xfId="17" applyFont="1" applyBorder="1" applyAlignment="1">
      <alignment horizontal="center" vertical="center" wrapText="1"/>
    </xf>
    <xf numFmtId="2" fontId="62" fillId="0" borderId="3" xfId="17" applyNumberFormat="1" applyFont="1" applyBorder="1" applyAlignment="1">
      <alignment horizontal="center" vertical="center" wrapText="1"/>
    </xf>
    <xf numFmtId="4" fontId="41" fillId="0" borderId="3" xfId="17" applyNumberFormat="1" applyFont="1" applyFill="1" applyBorder="1" applyAlignment="1">
      <alignment wrapText="1"/>
    </xf>
    <xf numFmtId="4" fontId="40" fillId="0" borderId="71" xfId="17" applyNumberFormat="1" applyFont="1" applyFill="1" applyBorder="1" applyAlignment="1">
      <alignment wrapText="1"/>
    </xf>
    <xf numFmtId="4" fontId="77" fillId="0" borderId="3" xfId="17" applyNumberFormat="1" applyFont="1" applyBorder="1" applyAlignment="1">
      <alignment wrapText="1"/>
    </xf>
    <xf numFmtId="4" fontId="77" fillId="0" borderId="42" xfId="17" applyNumberFormat="1" applyFont="1" applyBorder="1" applyAlignment="1">
      <alignment wrapText="1"/>
    </xf>
    <xf numFmtId="4" fontId="28" fillId="0" borderId="73" xfId="17" applyNumberFormat="1" applyFont="1" applyFill="1" applyBorder="1" applyAlignment="1">
      <alignment vertical="center"/>
    </xf>
    <xf numFmtId="4" fontId="28" fillId="0" borderId="73" xfId="17" applyNumberFormat="1" applyFont="1" applyFill="1" applyBorder="1" applyAlignment="1">
      <alignment vertical="center"/>
    </xf>
    <xf numFmtId="2" fontId="62" fillId="0" borderId="19" xfId="17" applyNumberFormat="1" applyFont="1" applyFill="1" applyBorder="1" applyAlignment="1">
      <alignment horizontal="center" vertical="center" wrapText="1"/>
    </xf>
    <xf numFmtId="4" fontId="81" fillId="0" borderId="73" xfId="17" applyNumberFormat="1" applyFont="1" applyFill="1" applyBorder="1" applyAlignment="1">
      <alignment vertical="center"/>
    </xf>
    <xf numFmtId="169" fontId="62" fillId="0" borderId="0" xfId="17" applyNumberFormat="1" applyFont="1" applyAlignment="1">
      <alignment horizontal="center" vertical="center" wrapText="1"/>
    </xf>
    <xf numFmtId="4" fontId="40" fillId="0" borderId="3" xfId="0" applyNumberFormat="1" applyFont="1" applyFill="1" applyBorder="1" applyAlignment="1">
      <alignment wrapText="1"/>
    </xf>
    <xf numFmtId="164" fontId="83" fillId="16" borderId="27" xfId="17" applyNumberFormat="1" applyFont="1" applyFill="1" applyBorder="1" applyAlignment="1">
      <alignment vertical="center"/>
    </xf>
    <xf numFmtId="165" fontId="6" fillId="16" borderId="3" xfId="17" applyNumberFormat="1" applyFont="1" applyFill="1" applyBorder="1" applyAlignment="1">
      <alignment horizontal="center" vertical="center" wrapText="1"/>
    </xf>
    <xf numFmtId="4" fontId="38" fillId="5" borderId="34" xfId="23" applyNumberFormat="1" applyFont="1" applyFill="1" applyBorder="1" applyAlignment="1">
      <alignment horizontal="center" vertical="center" wrapText="1"/>
    </xf>
    <xf numFmtId="164" fontId="83" fillId="2" borderId="50" xfId="17" applyNumberFormat="1" applyFont="1" applyFill="1" applyBorder="1" applyAlignment="1">
      <alignment vertical="center"/>
    </xf>
    <xf numFmtId="165" fontId="6" fillId="2" borderId="36" xfId="17" applyNumberFormat="1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164" fontId="83" fillId="5" borderId="50" xfId="21" applyNumberFormat="1" applyFont="1" applyFill="1" applyBorder="1" applyAlignment="1">
      <alignment vertical="center"/>
    </xf>
    <xf numFmtId="165" fontId="6" fillId="5" borderId="36" xfId="21" applyNumberFormat="1" applyFont="1" applyFill="1" applyBorder="1" applyAlignment="1">
      <alignment horizontal="center" vertical="center" wrapText="1"/>
    </xf>
    <xf numFmtId="164" fontId="83" fillId="5" borderId="50" xfId="17" applyNumberFormat="1" applyFont="1" applyFill="1" applyBorder="1" applyAlignment="1">
      <alignment vertical="center"/>
    </xf>
    <xf numFmtId="165" fontId="6" fillId="5" borderId="36" xfId="17" applyNumberFormat="1" applyFont="1" applyFill="1" applyBorder="1" applyAlignment="1">
      <alignment horizontal="center" vertical="center" wrapText="1"/>
    </xf>
    <xf numFmtId="164" fontId="83" fillId="0" borderId="50" xfId="17" applyNumberFormat="1" applyFont="1" applyFill="1" applyBorder="1" applyAlignment="1">
      <alignment vertical="center"/>
    </xf>
    <xf numFmtId="165" fontId="6" fillId="0" borderId="36" xfId="17" applyNumberFormat="1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4" fontId="38" fillId="0" borderId="34" xfId="23" applyNumberFormat="1" applyFont="1" applyFill="1" applyBorder="1" applyAlignment="1">
      <alignment horizontal="center" vertical="center" wrapText="1"/>
    </xf>
    <xf numFmtId="4" fontId="8" fillId="0" borderId="61" xfId="25" applyNumberFormat="1" applyBorder="1"/>
    <xf numFmtId="0" fontId="8" fillId="0" borderId="0" xfId="25" applyBorder="1"/>
    <xf numFmtId="165" fontId="83" fillId="0" borderId="27" xfId="17" applyNumberFormat="1" applyFont="1" applyFill="1" applyBorder="1" applyAlignment="1">
      <alignment vertical="center"/>
    </xf>
    <xf numFmtId="165" fontId="83" fillId="2" borderId="27" xfId="17" applyNumberFormat="1" applyFont="1" applyFill="1" applyBorder="1" applyAlignment="1">
      <alignment vertical="center"/>
    </xf>
    <xf numFmtId="165" fontId="83" fillId="0" borderId="3" xfId="17" applyNumberFormat="1" applyFont="1" applyFill="1" applyBorder="1" applyAlignment="1">
      <alignment vertical="center"/>
    </xf>
    <xf numFmtId="165" fontId="83" fillId="2" borderId="3" xfId="17" applyNumberFormat="1" applyFont="1" applyFill="1" applyBorder="1" applyAlignment="1">
      <alignment vertical="center"/>
    </xf>
    <xf numFmtId="165" fontId="83" fillId="0" borderId="50" xfId="17" applyNumberFormat="1" applyFont="1" applyFill="1" applyBorder="1" applyAlignment="1">
      <alignment vertical="center"/>
    </xf>
    <xf numFmtId="165" fontId="83" fillId="2" borderId="50" xfId="17" applyNumberFormat="1" applyFont="1" applyFill="1" applyBorder="1" applyAlignment="1">
      <alignment vertical="center"/>
    </xf>
    <xf numFmtId="165" fontId="83" fillId="0" borderId="59" xfId="17" applyNumberFormat="1" applyFont="1" applyBorder="1" applyAlignment="1">
      <alignment vertical="center"/>
    </xf>
    <xf numFmtId="165" fontId="83" fillId="0" borderId="27" xfId="17" applyNumberFormat="1" applyFont="1" applyBorder="1" applyAlignment="1">
      <alignment vertical="center"/>
    </xf>
    <xf numFmtId="165" fontId="83" fillId="0" borderId="3" xfId="17" applyNumberFormat="1" applyFont="1" applyBorder="1" applyAlignment="1">
      <alignment vertical="center"/>
    </xf>
    <xf numFmtId="165" fontId="83" fillId="0" borderId="60" xfId="17" applyNumberFormat="1" applyFont="1" applyBorder="1" applyAlignment="1">
      <alignment vertical="center"/>
    </xf>
    <xf numFmtId="0" fontId="62" fillId="0" borderId="3" xfId="0" applyFont="1" applyFill="1" applyBorder="1" applyAlignment="1">
      <alignment horizontal="center" vertical="center" wrapText="1"/>
    </xf>
    <xf numFmtId="2" fontId="38" fillId="22" borderId="34" xfId="23" applyNumberFormat="1" applyFont="1" applyFill="1" applyBorder="1" applyAlignment="1">
      <alignment horizontal="center" vertical="center" wrapText="1"/>
    </xf>
    <xf numFmtId="0" fontId="49" fillId="0" borderId="18" xfId="0" applyFont="1" applyFill="1" applyBorder="1" applyAlignment="1">
      <alignment horizontal="center" wrapText="1"/>
    </xf>
    <xf numFmtId="0" fontId="0" fillId="0" borderId="0" xfId="0" applyFill="1"/>
    <xf numFmtId="4" fontId="77" fillId="18" borderId="3" xfId="0" applyNumberFormat="1" applyFont="1" applyFill="1" applyBorder="1" applyAlignment="1">
      <alignment wrapText="1"/>
    </xf>
    <xf numFmtId="165" fontId="83" fillId="2" borderId="36" xfId="17" applyNumberFormat="1" applyFont="1" applyFill="1" applyBorder="1" applyAlignment="1">
      <alignment vertical="center"/>
    </xf>
    <xf numFmtId="165" fontId="83" fillId="0" borderId="36" xfId="17" applyNumberFormat="1" applyFont="1" applyFill="1" applyBorder="1" applyAlignment="1">
      <alignment vertical="center"/>
    </xf>
    <xf numFmtId="0" fontId="62" fillId="0" borderId="3" xfId="0" applyFont="1" applyFill="1" applyBorder="1" applyAlignment="1">
      <alignment horizontal="center" vertical="center" wrapText="1"/>
    </xf>
    <xf numFmtId="4" fontId="77" fillId="0" borderId="3" xfId="0" applyNumberFormat="1" applyFont="1" applyFill="1" applyBorder="1" applyAlignment="1">
      <alignment wrapText="1"/>
    </xf>
    <xf numFmtId="0" fontId="0" fillId="13" borderId="8" xfId="0" applyNumberFormat="1" applyFill="1" applyBorder="1"/>
    <xf numFmtId="0" fontId="6" fillId="0" borderId="1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2" fontId="46" fillId="22" borderId="11" xfId="0" applyNumberFormat="1" applyFont="1" applyFill="1" applyBorder="1"/>
    <xf numFmtId="2" fontId="46" fillId="22" borderId="6" xfId="0" applyNumberFormat="1" applyFont="1" applyFill="1" applyBorder="1"/>
    <xf numFmtId="164" fontId="6" fillId="0" borderId="19" xfId="0" applyNumberFormat="1" applyFont="1" applyFill="1" applyBorder="1" applyAlignment="1">
      <alignment vertical="center" wrapText="1"/>
    </xf>
    <xf numFmtId="165" fontId="83" fillId="22" borderId="27" xfId="17" applyNumberFormat="1" applyFont="1" applyFill="1" applyBorder="1" applyAlignment="1">
      <alignment vertical="center"/>
    </xf>
    <xf numFmtId="165" fontId="6" fillId="22" borderId="3" xfId="17" applyNumberFormat="1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right" vertical="top" wrapText="1"/>
    </xf>
    <xf numFmtId="2" fontId="6" fillId="0" borderId="3" xfId="0" applyNumberFormat="1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/>
    </xf>
    <xf numFmtId="0" fontId="62" fillId="18" borderId="5" xfId="0" applyFont="1" applyFill="1" applyBorder="1" applyAlignment="1">
      <alignment horizontal="center" vertical="center" wrapText="1"/>
    </xf>
    <xf numFmtId="0" fontId="62" fillId="18" borderId="23" xfId="0" applyFont="1" applyFill="1" applyBorder="1" applyAlignment="1">
      <alignment horizontal="center" vertical="center" wrapText="1"/>
    </xf>
    <xf numFmtId="165" fontId="83" fillId="21" borderId="27" xfId="17" applyNumberFormat="1" applyFont="1" applyFill="1" applyBorder="1" applyAlignment="1">
      <alignment vertical="center"/>
    </xf>
    <xf numFmtId="4" fontId="77" fillId="0" borderId="3" xfId="0" applyNumberFormat="1" applyFont="1" applyBorder="1" applyAlignment="1">
      <alignment vertical="center" wrapText="1"/>
    </xf>
    <xf numFmtId="4" fontId="77" fillId="0" borderId="62" xfId="0" applyNumberFormat="1" applyFont="1" applyBorder="1" applyAlignment="1">
      <alignment vertical="center" wrapText="1"/>
    </xf>
    <xf numFmtId="165" fontId="88" fillId="0" borderId="27" xfId="17" applyNumberFormat="1" applyFont="1" applyFill="1" applyBorder="1" applyAlignment="1">
      <alignment vertical="center"/>
    </xf>
    <xf numFmtId="165" fontId="89" fillId="0" borderId="3" xfId="17" applyNumberFormat="1" applyFont="1" applyFill="1" applyBorder="1" applyAlignment="1">
      <alignment horizontal="center" vertical="center" wrapText="1"/>
    </xf>
    <xf numFmtId="165" fontId="88" fillId="0" borderId="3" xfId="17" applyNumberFormat="1" applyFont="1" applyFill="1" applyBorder="1" applyAlignment="1">
      <alignment vertical="center"/>
    </xf>
    <xf numFmtId="165" fontId="88" fillId="0" borderId="50" xfId="17" applyNumberFormat="1" applyFont="1" applyFill="1" applyBorder="1" applyAlignment="1">
      <alignment vertical="center"/>
    </xf>
    <xf numFmtId="165" fontId="89" fillId="0" borderId="36" xfId="17" applyNumberFormat="1" applyFont="1" applyFill="1" applyBorder="1" applyAlignment="1">
      <alignment horizontal="center" vertical="center" wrapText="1"/>
    </xf>
    <xf numFmtId="165" fontId="88" fillId="2" borderId="27" xfId="17" applyNumberFormat="1" applyFont="1" applyFill="1" applyBorder="1" applyAlignment="1">
      <alignment vertical="center"/>
    </xf>
    <xf numFmtId="165" fontId="89" fillId="2" borderId="3" xfId="17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center" vertical="center" wrapText="1"/>
    </xf>
    <xf numFmtId="2" fontId="38" fillId="0" borderId="0" xfId="23" applyNumberFormat="1" applyFont="1" applyFill="1" applyBorder="1" applyAlignment="1">
      <alignment horizontal="center" vertical="center" wrapText="1"/>
    </xf>
    <xf numFmtId="4" fontId="28" fillId="5" borderId="0" xfId="0" applyNumberFormat="1" applyFont="1" applyFill="1" applyBorder="1" applyAlignment="1">
      <alignment vertical="center"/>
    </xf>
    <xf numFmtId="2" fontId="38" fillId="5" borderId="0" xfId="23" applyNumberFormat="1" applyFont="1" applyFill="1" applyBorder="1" applyAlignment="1">
      <alignment horizontal="center" vertical="center" wrapText="1"/>
    </xf>
    <xf numFmtId="4" fontId="56" fillId="24" borderId="3" xfId="0" applyNumberFormat="1" applyFont="1" applyFill="1" applyBorder="1" applyAlignment="1">
      <alignment vertical="center"/>
    </xf>
    <xf numFmtId="165" fontId="88" fillId="2" borderId="50" xfId="17" applyNumberFormat="1" applyFont="1" applyFill="1" applyBorder="1" applyAlignment="1">
      <alignment vertical="center"/>
    </xf>
    <xf numFmtId="165" fontId="89" fillId="2" borderId="36" xfId="17" applyNumberFormat="1" applyFont="1" applyFill="1" applyBorder="1" applyAlignment="1">
      <alignment horizontal="center" vertical="center" wrapText="1"/>
    </xf>
    <xf numFmtId="4" fontId="77" fillId="18" borderId="3" xfId="0" applyNumberFormat="1" applyFont="1" applyFill="1" applyBorder="1" applyAlignment="1">
      <alignment vertical="center" wrapText="1"/>
    </xf>
    <xf numFmtId="4" fontId="56" fillId="25" borderId="3" xfId="0" applyNumberFormat="1" applyFont="1" applyFill="1" applyBorder="1" applyAlignment="1">
      <alignment vertical="center"/>
    </xf>
    <xf numFmtId="2" fontId="38" fillId="15" borderId="0" xfId="23" applyNumberFormat="1" applyFont="1" applyFill="1" applyBorder="1" applyAlignment="1">
      <alignment horizontal="center" vertical="center" wrapText="1"/>
    </xf>
    <xf numFmtId="165" fontId="88" fillId="2" borderId="3" xfId="17" applyNumberFormat="1" applyFont="1" applyFill="1" applyBorder="1" applyAlignment="1">
      <alignment vertical="center"/>
    </xf>
    <xf numFmtId="4" fontId="77" fillId="0" borderId="3" xfId="0" applyNumberFormat="1" applyFont="1" applyFill="1" applyBorder="1" applyAlignment="1">
      <alignment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2" fillId="18" borderId="5" xfId="0" applyFont="1" applyFill="1" applyBorder="1" applyAlignment="1">
      <alignment horizontal="center" vertical="center" wrapText="1"/>
    </xf>
    <xf numFmtId="0" fontId="62" fillId="18" borderId="23" xfId="0" applyFont="1" applyFill="1" applyBorder="1" applyAlignment="1">
      <alignment horizontal="center" vertical="center" wrapText="1"/>
    </xf>
    <xf numFmtId="165" fontId="88" fillId="21" borderId="3" xfId="17" applyNumberFormat="1" applyFont="1" applyFill="1" applyBorder="1" applyAlignment="1">
      <alignment vertical="center"/>
    </xf>
    <xf numFmtId="165" fontId="89" fillId="21" borderId="3" xfId="17" applyNumberFormat="1" applyFont="1" applyFill="1" applyBorder="1" applyAlignment="1">
      <alignment horizontal="center" vertical="center" wrapText="1"/>
    </xf>
    <xf numFmtId="4" fontId="90" fillId="0" borderId="73" xfId="0" applyNumberFormat="1" applyFont="1" applyFill="1" applyBorder="1" applyAlignment="1">
      <alignment vertical="center"/>
    </xf>
    <xf numFmtId="4" fontId="90" fillId="17" borderId="73" xfId="0" applyNumberFormat="1" applyFont="1" applyFill="1" applyBorder="1" applyAlignment="1">
      <alignment vertical="center"/>
    </xf>
    <xf numFmtId="4" fontId="38" fillId="22" borderId="34" xfId="23" applyNumberFormat="1" applyFont="1" applyFill="1" applyBorder="1" applyAlignment="1">
      <alignment horizontal="center" vertical="center" wrapText="1"/>
    </xf>
    <xf numFmtId="4" fontId="56" fillId="26" borderId="3" xfId="0" applyNumberFormat="1" applyFont="1" applyFill="1" applyBorder="1" applyAlignment="1">
      <alignment vertical="center"/>
    </xf>
    <xf numFmtId="4" fontId="62" fillId="0" borderId="19" xfId="17" applyNumberFormat="1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2" fillId="18" borderId="5" xfId="0" applyFont="1" applyFill="1" applyBorder="1" applyAlignment="1">
      <alignment horizontal="center" vertical="center" wrapText="1"/>
    </xf>
    <xf numFmtId="0" fontId="62" fillId="18" borderId="23" xfId="0" applyFont="1" applyFill="1" applyBorder="1" applyAlignment="1">
      <alignment horizontal="center" vertical="center" wrapText="1"/>
    </xf>
    <xf numFmtId="4" fontId="90" fillId="18" borderId="73" xfId="0" applyNumberFormat="1" applyFont="1" applyFill="1" applyBorder="1" applyAlignment="1">
      <alignment vertical="center"/>
    </xf>
    <xf numFmtId="0" fontId="25" fillId="0" borderId="25" xfId="0" applyFont="1" applyFill="1" applyBorder="1" applyAlignment="1">
      <alignment horizontal="center" vertical="center" wrapText="1"/>
    </xf>
    <xf numFmtId="4" fontId="91" fillId="18" borderId="3" xfId="0" applyNumberFormat="1" applyFont="1" applyFill="1" applyBorder="1" applyAlignment="1">
      <alignment vertical="center"/>
    </xf>
    <xf numFmtId="165" fontId="46" fillId="0" borderId="14" xfId="0" applyNumberFormat="1" applyFont="1" applyBorder="1" applyAlignment="1"/>
    <xf numFmtId="165" fontId="46" fillId="0" borderId="4" xfId="0" applyNumberFormat="1" applyFont="1" applyBorder="1" applyAlignment="1"/>
    <xf numFmtId="165" fontId="46" fillId="0" borderId="15" xfId="0" applyNumberFormat="1" applyFont="1" applyBorder="1" applyAlignment="1"/>
    <xf numFmtId="4" fontId="83" fillId="18" borderId="3" xfId="0" applyNumberFormat="1" applyFont="1" applyFill="1" applyBorder="1" applyAlignment="1">
      <alignment vertical="center" wrapText="1"/>
    </xf>
    <xf numFmtId="0" fontId="1" fillId="0" borderId="0" xfId="0" applyFont="1"/>
    <xf numFmtId="4" fontId="83" fillId="0" borderId="3" xfId="0" applyNumberFormat="1" applyFont="1" applyFill="1" applyBorder="1" applyAlignment="1">
      <alignment vertical="center" wrapText="1"/>
    </xf>
    <xf numFmtId="4" fontId="29" fillId="18" borderId="73" xfId="0" applyNumberFormat="1" applyFont="1" applyFill="1" applyBorder="1" applyAlignment="1">
      <alignment vertical="center"/>
    </xf>
    <xf numFmtId="4" fontId="29" fillId="0" borderId="73" xfId="0" applyNumberFormat="1" applyFont="1" applyFill="1" applyBorder="1" applyAlignment="1">
      <alignment vertical="center"/>
    </xf>
    <xf numFmtId="2" fontId="76" fillId="22" borderId="34" xfId="23" applyNumberFormat="1" applyFont="1" applyFill="1" applyBorder="1" applyAlignment="1">
      <alignment horizontal="center" vertical="center" wrapText="1"/>
    </xf>
    <xf numFmtId="2" fontId="76" fillId="5" borderId="34" xfId="23" applyNumberFormat="1" applyFont="1" applyFill="1" applyBorder="1" applyAlignment="1">
      <alignment horizontal="center" vertical="center" wrapText="1"/>
    </xf>
    <xf numFmtId="17" fontId="0" fillId="0" borderId="16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6" xfId="0" applyBorder="1" applyAlignment="1">
      <alignment horizontal="center"/>
    </xf>
    <xf numFmtId="17" fontId="27" fillId="0" borderId="16" xfId="0" applyNumberFormat="1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0" fontId="27" fillId="0" borderId="51" xfId="0" applyFont="1" applyBorder="1" applyAlignment="1">
      <alignment horizontal="center"/>
    </xf>
    <xf numFmtId="17" fontId="87" fillId="23" borderId="16" xfId="0" applyNumberFormat="1" applyFont="1" applyFill="1" applyBorder="1" applyAlignment="1">
      <alignment horizontal="center" vertical="top" wrapText="1"/>
    </xf>
    <xf numFmtId="0" fontId="0" fillId="0" borderId="16" xfId="0" applyBorder="1" applyAlignment="1"/>
    <xf numFmtId="0" fontId="0" fillId="0" borderId="58" xfId="0" applyBorder="1" applyAlignment="1"/>
    <xf numFmtId="0" fontId="0" fillId="0" borderId="51" xfId="0" applyBorder="1" applyAlignment="1"/>
    <xf numFmtId="17" fontId="0" fillId="0" borderId="58" xfId="0" applyNumberFormat="1" applyBorder="1" applyAlignment="1">
      <alignment horizontal="center"/>
    </xf>
    <xf numFmtId="17" fontId="0" fillId="0" borderId="51" xfId="0" applyNumberFormat="1" applyBorder="1" applyAlignment="1">
      <alignment horizontal="center"/>
    </xf>
    <xf numFmtId="0" fontId="0" fillId="0" borderId="40" xfId="0" applyBorder="1" applyAlignment="1"/>
    <xf numFmtId="0" fontId="0" fillId="0" borderId="63" xfId="0" applyBorder="1" applyAlignment="1"/>
    <xf numFmtId="0" fontId="47" fillId="2" borderId="40" xfId="0" applyFont="1" applyFill="1" applyBorder="1" applyAlignment="1">
      <alignment horizontal="center"/>
    </xf>
    <xf numFmtId="0" fontId="47" fillId="2" borderId="42" xfId="0" applyFont="1" applyFill="1" applyBorder="1" applyAlignment="1">
      <alignment horizontal="center"/>
    </xf>
    <xf numFmtId="0" fontId="34" fillId="0" borderId="2" xfId="0" applyNumberFormat="1" applyFont="1" applyFill="1" applyBorder="1" applyAlignment="1">
      <alignment horizontal="center"/>
    </xf>
    <xf numFmtId="0" fontId="34" fillId="0" borderId="54" xfId="0" applyNumberFormat="1" applyFont="1" applyFill="1" applyBorder="1" applyAlignment="1">
      <alignment horizontal="center"/>
    </xf>
    <xf numFmtId="0" fontId="47" fillId="2" borderId="15" xfId="0" applyFont="1" applyFill="1" applyBorder="1" applyAlignment="1">
      <alignment horizontal="center"/>
    </xf>
    <xf numFmtId="0" fontId="47" fillId="2" borderId="57" xfId="0" applyFont="1" applyFill="1" applyBorder="1" applyAlignment="1">
      <alignment horizontal="center"/>
    </xf>
    <xf numFmtId="2" fontId="92" fillId="2" borderId="16" xfId="0" applyNumberFormat="1" applyFont="1" applyFill="1" applyBorder="1" applyAlignment="1">
      <alignment horizontal="center" vertical="center" wrapText="1"/>
    </xf>
    <xf numFmtId="2" fontId="92" fillId="2" borderId="58" xfId="0" applyNumberFormat="1" applyFont="1" applyFill="1" applyBorder="1" applyAlignment="1">
      <alignment horizontal="center" vertical="center" wrapText="1"/>
    </xf>
    <xf numFmtId="0" fontId="92" fillId="2" borderId="16" xfId="0" applyFont="1" applyFill="1" applyBorder="1" applyAlignment="1">
      <alignment horizontal="center" vertical="center" wrapText="1"/>
    </xf>
    <xf numFmtId="0" fontId="92" fillId="2" borderId="58" xfId="0" applyFont="1" applyFill="1" applyBorder="1" applyAlignment="1">
      <alignment horizontal="center" vertical="center" wrapText="1"/>
    </xf>
    <xf numFmtId="2" fontId="47" fillId="2" borderId="16" xfId="0" applyNumberFormat="1" applyFont="1" applyFill="1" applyBorder="1" applyAlignment="1">
      <alignment horizontal="center"/>
    </xf>
    <xf numFmtId="2" fontId="47" fillId="2" borderId="58" xfId="0" applyNumberFormat="1" applyFont="1" applyFill="1" applyBorder="1" applyAlignment="1">
      <alignment horizontal="center"/>
    </xf>
    <xf numFmtId="0" fontId="47" fillId="2" borderId="58" xfId="0" applyFont="1" applyFill="1" applyBorder="1" applyAlignment="1">
      <alignment horizontal="center"/>
    </xf>
    <xf numFmtId="0" fontId="43" fillId="0" borderId="16" xfId="0" applyFont="1" applyBorder="1" applyAlignment="1"/>
    <xf numFmtId="0" fontId="43" fillId="0" borderId="58" xfId="0" applyFont="1" applyBorder="1" applyAlignment="1"/>
    <xf numFmtId="0" fontId="47" fillId="2" borderId="64" xfId="0" applyFont="1" applyFill="1" applyBorder="1" applyAlignment="1">
      <alignment horizontal="center"/>
    </xf>
    <xf numFmtId="0" fontId="47" fillId="0" borderId="2" xfId="0" applyNumberFormat="1" applyFont="1" applyFill="1" applyBorder="1" applyAlignment="1">
      <alignment horizontal="center"/>
    </xf>
    <xf numFmtId="0" fontId="47" fillId="0" borderId="54" xfId="0" applyNumberFormat="1" applyFont="1" applyFill="1" applyBorder="1" applyAlignment="1">
      <alignment horizontal="center"/>
    </xf>
    <xf numFmtId="0" fontId="62" fillId="0" borderId="5" xfId="0" applyFont="1" applyFill="1" applyBorder="1" applyAlignment="1">
      <alignment horizontal="center" vertical="center" wrapText="1"/>
    </xf>
    <xf numFmtId="0" fontId="62" fillId="0" borderId="23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79" fillId="0" borderId="2" xfId="0" applyNumberFormat="1" applyFont="1" applyFill="1" applyBorder="1" applyAlignment="1">
      <alignment horizontal="center"/>
    </xf>
    <xf numFmtId="0" fontId="79" fillId="0" borderId="54" xfId="0" applyNumberFormat="1" applyFont="1" applyFill="1" applyBorder="1" applyAlignment="1">
      <alignment horizontal="center"/>
    </xf>
    <xf numFmtId="0" fontId="47" fillId="2" borderId="3" xfId="0" applyFont="1" applyFill="1" applyBorder="1" applyAlignment="1">
      <alignment horizontal="center"/>
    </xf>
    <xf numFmtId="0" fontId="79" fillId="0" borderId="47" xfId="0" applyNumberFormat="1" applyFont="1" applyFill="1" applyBorder="1" applyAlignment="1">
      <alignment horizontal="center"/>
    </xf>
    <xf numFmtId="1" fontId="79" fillId="0" borderId="2" xfId="0" applyNumberFormat="1" applyFont="1" applyFill="1" applyBorder="1" applyAlignment="1">
      <alignment horizontal="center"/>
    </xf>
    <xf numFmtId="1" fontId="79" fillId="0" borderId="54" xfId="0" applyNumberFormat="1" applyFont="1" applyFill="1" applyBorder="1" applyAlignment="1">
      <alignment horizontal="center"/>
    </xf>
    <xf numFmtId="0" fontId="92" fillId="2" borderId="3" xfId="0" applyFont="1" applyFill="1" applyBorder="1" applyAlignment="1">
      <alignment horizontal="center" vertical="center" wrapText="1"/>
    </xf>
    <xf numFmtId="2" fontId="47" fillId="2" borderId="3" xfId="0" applyNumberFormat="1" applyFont="1" applyFill="1" applyBorder="1" applyAlignment="1">
      <alignment horizontal="center"/>
    </xf>
    <xf numFmtId="0" fontId="43" fillId="0" borderId="3" xfId="0" applyFont="1" applyBorder="1" applyAlignment="1"/>
    <xf numFmtId="0" fontId="62" fillId="0" borderId="21" xfId="0" applyFont="1" applyFill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2" fontId="92" fillId="2" borderId="3" xfId="0" applyNumberFormat="1" applyFont="1" applyFill="1" applyBorder="1" applyAlignment="1">
      <alignment horizontal="center" vertical="center" wrapText="1"/>
    </xf>
    <xf numFmtId="0" fontId="47" fillId="2" borderId="65" xfId="0" applyFont="1" applyFill="1" applyBorder="1" applyAlignment="1">
      <alignment horizontal="center"/>
    </xf>
    <xf numFmtId="2" fontId="92" fillId="2" borderId="51" xfId="0" applyNumberFormat="1" applyFont="1" applyFill="1" applyBorder="1" applyAlignment="1">
      <alignment horizontal="center" vertical="center" wrapText="1"/>
    </xf>
    <xf numFmtId="0" fontId="62" fillId="18" borderId="5" xfId="0" applyFont="1" applyFill="1" applyBorder="1" applyAlignment="1">
      <alignment horizontal="center" vertical="center" wrapText="1"/>
    </xf>
    <xf numFmtId="0" fontId="62" fillId="18" borderId="23" xfId="0" applyFont="1" applyFill="1" applyBorder="1" applyAlignment="1">
      <alignment horizontal="center" vertical="center" wrapText="1"/>
    </xf>
    <xf numFmtId="0" fontId="62" fillId="18" borderId="90" xfId="0" applyFont="1" applyFill="1" applyBorder="1" applyAlignment="1">
      <alignment horizontal="center" vertical="center" wrapText="1"/>
    </xf>
    <xf numFmtId="0" fontId="62" fillId="18" borderId="91" xfId="0" applyFont="1" applyFill="1" applyBorder="1" applyAlignment="1">
      <alignment horizontal="center" vertical="center" wrapText="1"/>
    </xf>
    <xf numFmtId="0" fontId="62" fillId="0" borderId="91" xfId="0" applyFont="1" applyFill="1" applyBorder="1" applyAlignment="1">
      <alignment horizontal="center" vertical="center" wrapText="1"/>
    </xf>
    <xf numFmtId="0" fontId="49" fillId="0" borderId="46" xfId="0" applyFont="1" applyFill="1" applyBorder="1" applyAlignment="1">
      <alignment horizontal="center" wrapText="1"/>
    </xf>
    <xf numFmtId="0" fontId="49" fillId="0" borderId="92" xfId="0" applyFont="1" applyFill="1" applyBorder="1" applyAlignment="1">
      <alignment horizontal="center" wrapText="1"/>
    </xf>
    <xf numFmtId="0" fontId="62" fillId="0" borderId="66" xfId="0" applyFont="1" applyFill="1" applyBorder="1" applyAlignment="1">
      <alignment horizontal="center" vertical="center" wrapText="1"/>
    </xf>
    <xf numFmtId="0" fontId="62" fillId="0" borderId="93" xfId="0" applyFont="1" applyFill="1" applyBorder="1" applyAlignment="1">
      <alignment horizontal="center" vertical="center" wrapText="1"/>
    </xf>
  </cellXfs>
  <cellStyles count="33">
    <cellStyle name="Звичайний 2" xfId="1"/>
    <cellStyle name="Звичайний 2 10" xfId="2"/>
    <cellStyle name="Звичайний 2 2" xfId="3"/>
    <cellStyle name="Звичайний 2 3" xfId="4"/>
    <cellStyle name="Звичайний 2 4" xfId="5"/>
    <cellStyle name="Звичайний 2 5" xfId="6"/>
    <cellStyle name="Звичайний 2 6" xfId="7"/>
    <cellStyle name="Звичайний 2 7" xfId="8"/>
    <cellStyle name="Звичайний 2 8" xfId="9"/>
    <cellStyle name="Звичайний 2 9" xfId="10"/>
    <cellStyle name="Обычный" xfId="0" builtinId="0"/>
    <cellStyle name="Обычный 10" xfId="11"/>
    <cellStyle name="Обычный 10 2" xfId="12"/>
    <cellStyle name="Обычный 11" xfId="13"/>
    <cellStyle name="Обычный 11 2" xfId="14"/>
    <cellStyle name="Обычный 12" xfId="15"/>
    <cellStyle name="Обычный 13" xfId="16"/>
    <cellStyle name="Обычный 14" xfId="17"/>
    <cellStyle name="Обычный 17" xfId="18"/>
    <cellStyle name="Обычный 2" xfId="19"/>
    <cellStyle name="Обычный 3" xfId="20"/>
    <cellStyle name="Обычный 4" xfId="21"/>
    <cellStyle name="Обычный 4 2" xfId="22"/>
    <cellStyle name="Обычный 5" xfId="23"/>
    <cellStyle name="Обычный 5 2" xfId="24"/>
    <cellStyle name="Обычный 6" xfId="25"/>
    <cellStyle name="Обычный 6 2" xfId="26"/>
    <cellStyle name="Обычный 7" xfId="27"/>
    <cellStyle name="Обычный 7 2" xfId="28"/>
    <cellStyle name="Обычный 8" xfId="29"/>
    <cellStyle name="Обычный 8 2" xfId="30"/>
    <cellStyle name="Обычный 9" xfId="31"/>
    <cellStyle name="Обычный 9 2" xfId="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3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58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6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2_01_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6_01_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7_01_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8_01_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9_01_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0_01_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3_01_2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4_01_2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5_01_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6_01_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7_01_23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3_01_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0_01_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1_12_22_&#1082;&#1086;&#1088;&#1077;&#1075;&#1091;&#1074;_&#1088;&#1077;&#1079;&#1077;&#1088;&#1074;&#1110;&#1074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1_02_2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2_02_23%20(1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3_02_2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6_02_2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7_02_2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8_02_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4_02_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5_02_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5_01_23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6_02_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7_02_2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0_02_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1_02_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3_02_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4_02_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9_02_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3_02_23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6_03_23%20(2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7_03_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6_01_23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8_03_2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9_03_23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0_03_2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3_03_2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5_03_2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6_03_2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7_03_2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0_03_2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1_03_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2_03_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9_01_23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3_03_23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4_03_2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7_03_2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8_03_23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29_03_23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0_03_2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1_03_23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2_03_23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03_03_23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1_01_24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0_01_23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0_09_24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31_10_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1_01_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2_01_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na/Downloads/&#1040;&#1082;&#1090;&#1080;&#1074;&#1080;_&#1055;&#1060;_13_01_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101515773.7175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101539160.85850002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101632268.535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101666995.4615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101454872.388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101508430.89449999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101890255.884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 refreshError="1">
        <row r="92">
          <cell r="D92">
            <v>101798112.68049999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101791247.987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101832329.9735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101868518.83000001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101126350.734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101681191.64949998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101211764.84870002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101939075.13250001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101911446.40900001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101852901.7155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102055514.88500001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101927937.79149999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102412544.398</v>
          </cell>
        </row>
      </sheetData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102169581.62700002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102102285.6735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1">
          <cell r="D91">
            <v>101348911.64700001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102148114.77000001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102185823.59650001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102077825.49599999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6">
          <cell r="D86">
            <v>3799404.0500000003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8">
          <cell r="D88">
            <v>102177856.01550001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8">
          <cell r="D88">
            <v>102408107.62200001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101754629.29450002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87">
          <cell r="D87">
            <v>101911211.77049999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102105740.507</v>
          </cell>
        </row>
      </sheetData>
      <sheetData sheetId="1"/>
      <sheetData sheetId="2"/>
      <sheetData sheetId="3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101908586.09349999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 refreshError="1">
        <row r="91">
          <cell r="D91">
            <v>101388276.2535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102108209.40000001</v>
          </cell>
        </row>
      </sheetData>
      <sheetData sheetId="1"/>
      <sheetData sheetId="2"/>
      <sheetData sheetId="3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101971126.6265</v>
          </cell>
        </row>
      </sheetData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102169041.11300001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101395616.0325</v>
          </cell>
        </row>
      </sheetData>
      <sheetData sheetId="1"/>
      <sheetData sheetId="2"/>
      <sheetData sheetId="3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101414225.1795</v>
          </cell>
        </row>
      </sheetData>
      <sheetData sheetId="1"/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101400723.55800001</v>
          </cell>
        </row>
      </sheetData>
      <sheetData sheetId="1"/>
      <sheetData sheetId="2"/>
      <sheetData sheetId="3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101589689.26850002</v>
          </cell>
        </row>
      </sheetData>
      <sheetData sheetId="1"/>
      <sheetData sheetId="2"/>
      <sheetData sheetId="3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101762934.78700002</v>
          </cell>
        </row>
      </sheetData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101540955.9155</v>
          </cell>
        </row>
      </sheetData>
      <sheetData sheetId="1"/>
      <sheetData sheetId="2"/>
      <sheetData sheetId="3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101578254.73200001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2">
          <cell r="D92">
            <v>101275283.793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8">
          <cell r="D88">
            <v>101510959.1425</v>
          </cell>
        </row>
      </sheetData>
      <sheetData sheetId="1"/>
      <sheetData sheetId="2"/>
      <sheetData sheetId="3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101765507.93100001</v>
          </cell>
        </row>
      </sheetData>
      <sheetData sheetId="1"/>
      <sheetData sheetId="2"/>
      <sheetData sheetId="3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101858853.03650001</v>
          </cell>
        </row>
      </sheetData>
      <sheetData sheetId="1"/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101724436.40899999</v>
          </cell>
        </row>
      </sheetData>
      <sheetData sheetId="1"/>
      <sheetData sheetId="2"/>
      <sheetData sheetId="3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>
        <row r="89">
          <cell r="D89">
            <v>102050830.14749999</v>
          </cell>
        </row>
      </sheetData>
      <sheetData sheetId="1"/>
      <sheetData sheetId="2"/>
      <sheetData sheetId="3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9">
          <cell r="D89">
            <v>101888355.63200003</v>
          </cell>
        </row>
      </sheetData>
      <sheetData sheetId="1"/>
      <sheetData sheetId="2"/>
      <sheetData sheetId="3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Аркуш1"/>
      <sheetName val="овдп_обіг"/>
      <sheetName val="Обіг_010323"/>
      <sheetName val="Лист3"/>
    </sheetNames>
    <sheetDataSet>
      <sheetData sheetId="0">
        <row r="89">
          <cell r="D89">
            <v>101899722.33050002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101772845.141</v>
          </cell>
        </row>
      </sheetData>
      <sheetData sheetId="1"/>
      <sheetData sheetId="2"/>
      <sheetData sheetId="3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Обіг_010323"/>
      <sheetName val="Лист3"/>
    </sheetNames>
    <sheetDataSet>
      <sheetData sheetId="0" refreshError="1">
        <row r="88">
          <cell r="D88">
            <v>101744606.9375</v>
          </cell>
        </row>
      </sheetData>
      <sheetData sheetId="1"/>
      <sheetData sheetId="2"/>
      <sheetData sheetId="3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05_01_24"/>
      <sheetName val="овдп_обіг"/>
      <sheetName val="Обіг_01_11"/>
    </sheetNames>
    <sheetDataSet>
      <sheetData sheetId="0">
        <row r="89">
          <cell r="I89">
            <v>45.22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101363800.21950001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30_09_24"/>
      <sheetName val="овдп_обіг"/>
      <sheetName val="Аркуш1"/>
    </sheetNames>
    <sheetDataSet>
      <sheetData sheetId="0">
        <row r="65">
          <cell r="I65">
            <v>314285.03999999998</v>
          </cell>
        </row>
        <row r="66">
          <cell r="I66">
            <v>982.89</v>
          </cell>
        </row>
        <row r="74">
          <cell r="I74">
            <v>2276671.5299999998</v>
          </cell>
        </row>
      </sheetData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31_10_24"/>
      <sheetName val="овдп_обіг"/>
      <sheetName val="Аркуш1 (2)"/>
    </sheetNames>
    <sheetDataSet>
      <sheetData sheetId="0">
        <row r="109">
          <cell r="D109">
            <v>102062179.23999999</v>
          </cell>
        </row>
        <row r="121">
          <cell r="D121">
            <v>6013761.0500000017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 refreshError="1">
        <row r="93">
          <cell r="D93">
            <v>101359975.39600003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101229795.10249999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REP_Zagolovok"/>
      <sheetName val="овдп_обіг"/>
      <sheetName val="Лист3"/>
      <sheetName val="Аркуш1 (3)"/>
      <sheetName val="Аркуш1 (2)"/>
      <sheetName val="Лист2"/>
    </sheetNames>
    <sheetDataSet>
      <sheetData sheetId="0">
        <row r="93">
          <cell r="D93">
            <v>101439762.73900001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C17"/>
  <sheetViews>
    <sheetView topLeftCell="IW7" zoomScale="125" zoomScaleNormal="125" workbookViewId="0">
      <selection activeCell="JE15" sqref="JE15"/>
    </sheetView>
  </sheetViews>
  <sheetFormatPr defaultColWidth="16.42578125" defaultRowHeight="15"/>
  <cols>
    <col min="1" max="1" width="57.85546875" customWidth="1"/>
    <col min="2" max="86" width="15" customWidth="1"/>
    <col min="87" max="122" width="16.42578125" bestFit="1" customWidth="1"/>
    <col min="123" max="123" width="18" bestFit="1" customWidth="1"/>
    <col min="124" max="185" width="16.42578125" customWidth="1"/>
    <col min="186" max="186" width="17.28515625" customWidth="1"/>
    <col min="257" max="263" width="16.42578125" customWidth="1"/>
  </cols>
  <sheetData>
    <row r="1" spans="1:263" ht="15.75" thickBot="1">
      <c r="A1" s="1"/>
      <c r="B1" s="878">
        <v>45292</v>
      </c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  <c r="X1" s="890"/>
      <c r="Z1" s="882">
        <v>45323</v>
      </c>
      <c r="AA1" s="883"/>
      <c r="AB1" s="883"/>
      <c r="AC1" s="883"/>
      <c r="AD1" s="883"/>
      <c r="AE1" s="883"/>
      <c r="AF1" s="883"/>
      <c r="AG1" s="883"/>
      <c r="AH1" s="883"/>
      <c r="AI1" s="883"/>
      <c r="AJ1" s="883"/>
      <c r="AK1" s="883"/>
      <c r="AL1" s="883"/>
      <c r="AM1" s="883"/>
      <c r="AN1" s="883"/>
      <c r="AO1" s="883"/>
      <c r="AP1" s="883"/>
      <c r="AQ1" s="883"/>
      <c r="AR1" s="883"/>
      <c r="AS1" s="884"/>
      <c r="AT1" s="885">
        <v>45352</v>
      </c>
      <c r="AU1" s="879"/>
      <c r="AV1" s="879"/>
      <c r="AW1" s="879"/>
      <c r="AX1" s="879"/>
      <c r="AY1" s="879"/>
      <c r="AZ1" s="879"/>
      <c r="BA1" s="879"/>
      <c r="BB1" s="879"/>
      <c r="BC1" s="879"/>
      <c r="BD1" s="879"/>
      <c r="BE1" s="879"/>
      <c r="BF1" s="879"/>
      <c r="BG1" s="879"/>
      <c r="BH1" s="879"/>
      <c r="BI1" s="879"/>
      <c r="BJ1" s="879"/>
      <c r="BK1" s="879"/>
      <c r="BL1" s="879"/>
      <c r="BM1" s="879"/>
      <c r="BN1" s="879"/>
      <c r="BO1" s="879"/>
      <c r="BP1" s="881" t="s">
        <v>132</v>
      </c>
      <c r="BQ1" s="879"/>
      <c r="BR1" s="879"/>
      <c r="BS1" s="879"/>
      <c r="BT1" s="879"/>
      <c r="BU1" s="879"/>
      <c r="BV1" s="879"/>
      <c r="BW1" s="879"/>
      <c r="BX1" s="879"/>
      <c r="BY1" s="879"/>
      <c r="BZ1" s="879"/>
      <c r="CA1" s="879"/>
      <c r="CB1" s="879"/>
      <c r="CC1" s="879"/>
      <c r="CD1" s="879"/>
      <c r="CE1" s="879"/>
      <c r="CF1" s="879"/>
      <c r="CG1" s="879"/>
      <c r="CH1" s="879"/>
      <c r="CI1" s="879"/>
      <c r="CJ1" s="879"/>
      <c r="CK1" s="880"/>
      <c r="CL1" s="886"/>
      <c r="CM1" s="887"/>
      <c r="CN1" s="887"/>
      <c r="CO1" s="887"/>
      <c r="CP1" s="887"/>
      <c r="CQ1" s="887"/>
      <c r="CR1" s="887"/>
      <c r="CS1" s="887"/>
      <c r="CT1" s="887"/>
      <c r="CU1" s="887"/>
      <c r="CV1" s="887"/>
      <c r="CW1" s="887"/>
      <c r="CX1" s="887"/>
      <c r="CY1" s="887"/>
      <c r="CZ1" s="887"/>
      <c r="DA1" s="887"/>
      <c r="DB1" s="887"/>
      <c r="DC1" s="887"/>
      <c r="DD1" s="887"/>
      <c r="DE1" s="887"/>
      <c r="DF1" s="887"/>
      <c r="DG1" s="887"/>
      <c r="DH1" s="888"/>
      <c r="DI1" s="878">
        <v>45444</v>
      </c>
      <c r="DJ1" s="879"/>
      <c r="DK1" s="879"/>
      <c r="DL1" s="879"/>
      <c r="DM1" s="879"/>
      <c r="DN1" s="879"/>
      <c r="DO1" s="879"/>
      <c r="DP1" s="879"/>
      <c r="DQ1" s="879"/>
      <c r="DR1" s="879"/>
      <c r="DS1" s="879"/>
      <c r="DT1" s="879"/>
      <c r="DU1" s="879"/>
      <c r="DV1" s="879"/>
      <c r="DW1" s="879"/>
      <c r="DX1" s="879"/>
      <c r="DY1" s="879"/>
      <c r="DZ1" s="879"/>
      <c r="EA1" s="879"/>
      <c r="EB1" s="879"/>
      <c r="EC1" s="880"/>
      <c r="ED1" s="878">
        <v>45474</v>
      </c>
      <c r="EE1" s="879"/>
      <c r="EF1" s="879"/>
      <c r="EG1" s="879"/>
      <c r="EH1" s="879"/>
      <c r="EI1" s="879"/>
      <c r="EJ1" s="879"/>
      <c r="EK1" s="879"/>
      <c r="EL1" s="879"/>
      <c r="EM1" s="879"/>
      <c r="EN1" s="879"/>
      <c r="EO1" s="879"/>
      <c r="EP1" s="879"/>
      <c r="EQ1" s="879"/>
      <c r="ER1" s="879"/>
      <c r="ES1" s="879"/>
      <c r="ET1" s="879"/>
      <c r="EU1" s="879"/>
      <c r="EV1" s="879"/>
      <c r="EW1" s="879"/>
      <c r="EX1" s="879"/>
      <c r="EY1" s="879"/>
      <c r="EZ1" s="880"/>
      <c r="FA1" s="891" t="s">
        <v>142</v>
      </c>
      <c r="FB1" s="892"/>
      <c r="FC1" s="892"/>
      <c r="FD1" s="892"/>
      <c r="FE1" s="892"/>
      <c r="FF1" s="892"/>
      <c r="FG1" s="892"/>
      <c r="FH1" s="892"/>
      <c r="FI1" s="892"/>
      <c r="FJ1" s="892"/>
      <c r="FK1" s="892"/>
      <c r="FL1" s="892"/>
      <c r="FM1" s="892"/>
      <c r="FN1" s="892"/>
      <c r="FO1" s="892"/>
      <c r="FP1" s="892"/>
      <c r="FQ1" s="892"/>
      <c r="FR1" s="892"/>
      <c r="FS1" s="892"/>
      <c r="FT1" s="892"/>
      <c r="FU1" s="892"/>
      <c r="FV1" s="892"/>
      <c r="FW1" s="892"/>
      <c r="FX1" s="886" t="s">
        <v>141</v>
      </c>
      <c r="FY1" s="887"/>
      <c r="FZ1" s="887"/>
      <c r="GA1" s="887"/>
      <c r="GB1" s="887"/>
      <c r="GC1" s="887"/>
      <c r="GD1" s="887"/>
      <c r="GE1" s="887"/>
      <c r="GF1" s="887"/>
      <c r="GG1" s="887"/>
      <c r="GH1" s="887"/>
      <c r="GI1" s="887"/>
      <c r="GJ1" s="887"/>
      <c r="GK1" s="887"/>
      <c r="GL1" s="887"/>
      <c r="GM1" s="887"/>
      <c r="GN1" s="887"/>
      <c r="GO1" s="887"/>
      <c r="GP1" s="887"/>
      <c r="GQ1" s="887"/>
      <c r="GR1" s="888"/>
      <c r="GS1" s="886"/>
      <c r="GT1" s="887"/>
      <c r="GU1" s="887"/>
      <c r="GV1" s="887"/>
      <c r="GW1" s="887"/>
      <c r="GX1" s="887"/>
      <c r="GY1" s="887"/>
      <c r="GZ1" s="887"/>
      <c r="HA1" s="887"/>
      <c r="HB1" s="887"/>
      <c r="HC1" s="887"/>
      <c r="HD1" s="887"/>
      <c r="HE1" s="887"/>
      <c r="HF1" s="887"/>
      <c r="HG1" s="887"/>
      <c r="HH1" s="887"/>
      <c r="HI1" s="887"/>
      <c r="HJ1" s="887"/>
      <c r="HK1" s="887"/>
      <c r="HL1" s="887"/>
      <c r="HM1" s="887"/>
      <c r="HN1" s="887"/>
      <c r="HO1" s="888"/>
      <c r="HP1" s="891" t="s">
        <v>147</v>
      </c>
      <c r="HQ1" s="892"/>
      <c r="HR1" s="892"/>
      <c r="HS1" s="892"/>
      <c r="HT1" s="892"/>
      <c r="HU1" s="892"/>
      <c r="HV1" s="892"/>
      <c r="HW1" s="892"/>
      <c r="HX1" s="892"/>
      <c r="HY1" s="892"/>
      <c r="HZ1" s="892"/>
      <c r="IA1" s="892"/>
      <c r="IB1" s="892"/>
      <c r="IC1" s="892"/>
      <c r="ID1" s="892"/>
      <c r="IE1" s="892"/>
      <c r="IF1" s="892"/>
      <c r="IG1" s="892"/>
      <c r="IH1" s="892"/>
      <c r="II1" s="892"/>
      <c r="IJ1" s="892"/>
      <c r="IK1" s="892"/>
    </row>
    <row r="2" spans="1:263" s="4" customFormat="1" ht="15.75" thickBot="1">
      <c r="A2" s="3"/>
      <c r="B2" s="457">
        <v>1</v>
      </c>
      <c r="C2" s="457">
        <v>2</v>
      </c>
      <c r="D2" s="457">
        <v>3</v>
      </c>
      <c r="E2" s="457">
        <v>4</v>
      </c>
      <c r="F2" s="457">
        <v>5</v>
      </c>
      <c r="G2" s="457">
        <v>8</v>
      </c>
      <c r="H2" s="457">
        <v>9</v>
      </c>
      <c r="I2" s="457">
        <v>10</v>
      </c>
      <c r="J2" s="457">
        <v>11</v>
      </c>
      <c r="K2" s="457">
        <v>12</v>
      </c>
      <c r="L2" s="457">
        <v>15</v>
      </c>
      <c r="M2" s="457">
        <v>16</v>
      </c>
      <c r="N2" s="457">
        <v>17</v>
      </c>
      <c r="O2" s="457">
        <v>18</v>
      </c>
      <c r="P2" s="457">
        <v>19</v>
      </c>
      <c r="Q2" s="457">
        <v>22</v>
      </c>
      <c r="R2" s="457">
        <v>23</v>
      </c>
      <c r="S2" s="457">
        <v>24</v>
      </c>
      <c r="T2" s="457">
        <v>25</v>
      </c>
      <c r="U2" s="457">
        <v>26</v>
      </c>
      <c r="V2" s="457">
        <v>29</v>
      </c>
      <c r="W2" s="457">
        <v>30</v>
      </c>
      <c r="X2" s="457">
        <v>31</v>
      </c>
      <c r="Y2" s="457">
        <v>1</v>
      </c>
      <c r="Z2" s="457">
        <v>2</v>
      </c>
      <c r="AA2" s="457">
        <v>5</v>
      </c>
      <c r="AB2" s="457">
        <v>6</v>
      </c>
      <c r="AC2" s="457">
        <v>7</v>
      </c>
      <c r="AD2" s="457">
        <v>8</v>
      </c>
      <c r="AE2" s="457">
        <v>9</v>
      </c>
      <c r="AF2" s="457">
        <v>12</v>
      </c>
      <c r="AG2" s="457">
        <v>13</v>
      </c>
      <c r="AH2" s="457">
        <v>14</v>
      </c>
      <c r="AI2" s="457">
        <v>15</v>
      </c>
      <c r="AJ2" s="457">
        <v>16</v>
      </c>
      <c r="AK2" s="457">
        <v>19</v>
      </c>
      <c r="AL2" s="457">
        <v>20</v>
      </c>
      <c r="AM2" s="457">
        <v>21</v>
      </c>
      <c r="AN2" s="457">
        <v>22</v>
      </c>
      <c r="AO2" s="457">
        <v>23</v>
      </c>
      <c r="AP2" s="457">
        <v>26</v>
      </c>
      <c r="AQ2" s="457">
        <v>27</v>
      </c>
      <c r="AR2" s="457">
        <v>28</v>
      </c>
      <c r="AS2" s="457">
        <v>29</v>
      </c>
      <c r="AT2" s="457">
        <v>1</v>
      </c>
      <c r="AU2" s="457">
        <v>4</v>
      </c>
      <c r="AV2" s="457">
        <v>5</v>
      </c>
      <c r="AW2" s="457">
        <v>6</v>
      </c>
      <c r="AX2" s="457">
        <v>7</v>
      </c>
      <c r="AY2" s="457">
        <v>8</v>
      </c>
      <c r="AZ2" s="457">
        <v>11</v>
      </c>
      <c r="BA2" s="457">
        <v>12</v>
      </c>
      <c r="BB2" s="457">
        <v>13</v>
      </c>
      <c r="BC2" s="457">
        <v>14</v>
      </c>
      <c r="BD2" s="457">
        <v>15</v>
      </c>
      <c r="BE2" s="457">
        <v>18</v>
      </c>
      <c r="BF2" s="457">
        <v>19</v>
      </c>
      <c r="BG2" s="457">
        <v>20</v>
      </c>
      <c r="BH2" s="457">
        <v>21</v>
      </c>
      <c r="BI2" s="457">
        <v>22</v>
      </c>
      <c r="BJ2" s="457">
        <v>25</v>
      </c>
      <c r="BK2" s="457">
        <v>26</v>
      </c>
      <c r="BL2" s="457">
        <v>27</v>
      </c>
      <c r="BM2" s="457">
        <v>28</v>
      </c>
      <c r="BN2" s="457">
        <v>29</v>
      </c>
      <c r="BO2" s="713">
        <v>31</v>
      </c>
      <c r="BP2" s="457">
        <v>1</v>
      </c>
      <c r="BQ2" s="457">
        <v>2</v>
      </c>
      <c r="BR2" s="457">
        <v>3</v>
      </c>
      <c r="BS2" s="457">
        <v>4</v>
      </c>
      <c r="BT2" s="457">
        <v>5</v>
      </c>
      <c r="BU2" s="457">
        <v>8</v>
      </c>
      <c r="BV2" s="457">
        <v>9</v>
      </c>
      <c r="BW2" s="457">
        <v>10</v>
      </c>
      <c r="BX2" s="457">
        <v>11</v>
      </c>
      <c r="BY2" s="457">
        <v>12</v>
      </c>
      <c r="BZ2" s="457">
        <v>15</v>
      </c>
      <c r="CA2" s="457">
        <v>16</v>
      </c>
      <c r="CB2" s="457">
        <v>17</v>
      </c>
      <c r="CC2" s="457">
        <v>18</v>
      </c>
      <c r="CD2" s="457">
        <v>19</v>
      </c>
      <c r="CE2" s="457">
        <v>22</v>
      </c>
      <c r="CF2" s="457">
        <v>23</v>
      </c>
      <c r="CG2" s="457">
        <v>24</v>
      </c>
      <c r="CH2" s="457">
        <v>25</v>
      </c>
      <c r="CI2" s="457">
        <v>26</v>
      </c>
      <c r="CJ2" s="457">
        <v>29</v>
      </c>
      <c r="CK2" s="457">
        <v>30</v>
      </c>
      <c r="CL2" s="457">
        <v>1</v>
      </c>
      <c r="CM2" s="457">
        <v>2</v>
      </c>
      <c r="CN2" s="457">
        <v>3</v>
      </c>
      <c r="CO2" s="457">
        <v>6</v>
      </c>
      <c r="CP2" s="457">
        <v>7</v>
      </c>
      <c r="CQ2" s="457">
        <v>8</v>
      </c>
      <c r="CR2" s="457">
        <v>9</v>
      </c>
      <c r="CS2" s="457">
        <v>10</v>
      </c>
      <c r="CT2" s="457">
        <v>13</v>
      </c>
      <c r="CU2" s="457">
        <v>14</v>
      </c>
      <c r="CV2" s="457">
        <v>15</v>
      </c>
      <c r="CW2" s="457">
        <v>16</v>
      </c>
      <c r="CX2" s="457">
        <v>17</v>
      </c>
      <c r="CY2" s="457">
        <v>20</v>
      </c>
      <c r="CZ2" s="457">
        <v>21</v>
      </c>
      <c r="DA2" s="457">
        <v>22</v>
      </c>
      <c r="DB2" s="457">
        <v>23</v>
      </c>
      <c r="DC2" s="457">
        <v>24</v>
      </c>
      <c r="DD2" s="457">
        <v>27</v>
      </c>
      <c r="DE2" s="457">
        <v>28</v>
      </c>
      <c r="DF2" s="457">
        <v>29</v>
      </c>
      <c r="DG2" s="457">
        <v>30</v>
      </c>
      <c r="DH2" s="457">
        <v>31</v>
      </c>
      <c r="DI2" s="816">
        <v>3</v>
      </c>
      <c r="DJ2" s="816">
        <v>4</v>
      </c>
      <c r="DK2" s="816">
        <v>5</v>
      </c>
      <c r="DL2" s="816">
        <v>6</v>
      </c>
      <c r="DM2" s="816">
        <v>7</v>
      </c>
      <c r="DN2" s="816">
        <v>10</v>
      </c>
      <c r="DO2" s="816">
        <v>11</v>
      </c>
      <c r="DP2" s="816">
        <v>12</v>
      </c>
      <c r="DQ2" s="816">
        <v>13</v>
      </c>
      <c r="DR2" s="816">
        <v>14</v>
      </c>
      <c r="DS2" s="816">
        <v>17</v>
      </c>
      <c r="DT2" s="816">
        <v>18</v>
      </c>
      <c r="DU2" s="816">
        <v>19</v>
      </c>
      <c r="DV2" s="816">
        <v>20</v>
      </c>
      <c r="DW2" s="816">
        <v>21</v>
      </c>
      <c r="DX2" s="816">
        <v>24</v>
      </c>
      <c r="DY2" s="816">
        <v>25</v>
      </c>
      <c r="DZ2" s="816">
        <v>26</v>
      </c>
      <c r="EA2" s="816">
        <v>27</v>
      </c>
      <c r="EB2" s="816">
        <v>28</v>
      </c>
      <c r="EC2" s="816">
        <v>30</v>
      </c>
      <c r="ED2" s="457">
        <v>1</v>
      </c>
      <c r="EE2" s="457">
        <v>2</v>
      </c>
      <c r="EF2" s="457">
        <v>3</v>
      </c>
      <c r="EG2" s="457">
        <v>4</v>
      </c>
      <c r="EH2" s="457">
        <v>5</v>
      </c>
      <c r="EI2" s="457">
        <v>8</v>
      </c>
      <c r="EJ2" s="457">
        <v>9</v>
      </c>
      <c r="EK2" s="457">
        <v>10</v>
      </c>
      <c r="EL2" s="457">
        <v>11</v>
      </c>
      <c r="EM2" s="457">
        <v>12</v>
      </c>
      <c r="EN2" s="457">
        <v>15</v>
      </c>
      <c r="EO2" s="457">
        <v>16</v>
      </c>
      <c r="EP2" s="457">
        <v>17</v>
      </c>
      <c r="EQ2" s="457">
        <v>18</v>
      </c>
      <c r="ER2" s="457">
        <v>19</v>
      </c>
      <c r="ES2" s="457">
        <v>22</v>
      </c>
      <c r="ET2" s="457">
        <v>23</v>
      </c>
      <c r="EU2" s="457">
        <v>24</v>
      </c>
      <c r="EV2" s="457">
        <v>25</v>
      </c>
      <c r="EW2" s="457">
        <v>26</v>
      </c>
      <c r="EX2" s="457">
        <v>29</v>
      </c>
      <c r="EY2" s="457">
        <v>30</v>
      </c>
      <c r="EZ2" s="457">
        <v>31</v>
      </c>
      <c r="FA2" s="457">
        <v>1</v>
      </c>
      <c r="FB2" s="457">
        <v>2</v>
      </c>
      <c r="FC2" s="457">
        <v>5</v>
      </c>
      <c r="FD2" s="457">
        <v>6</v>
      </c>
      <c r="FE2" s="457">
        <v>7</v>
      </c>
      <c r="FF2" s="457">
        <v>8</v>
      </c>
      <c r="FG2" s="457">
        <v>9</v>
      </c>
      <c r="FH2" s="457">
        <v>12</v>
      </c>
      <c r="FI2" s="457">
        <v>13</v>
      </c>
      <c r="FJ2" s="457">
        <v>14</v>
      </c>
      <c r="FK2" s="457">
        <v>15</v>
      </c>
      <c r="FL2" s="457">
        <v>16</v>
      </c>
      <c r="FM2" s="457">
        <v>19</v>
      </c>
      <c r="FN2" s="457">
        <v>20</v>
      </c>
      <c r="FO2" s="457">
        <v>21</v>
      </c>
      <c r="FP2" s="457">
        <v>22</v>
      </c>
      <c r="FQ2" s="457">
        <v>23</v>
      </c>
      <c r="FR2" s="457">
        <v>26</v>
      </c>
      <c r="FS2" s="457">
        <v>27</v>
      </c>
      <c r="FT2" s="457">
        <v>28</v>
      </c>
      <c r="FU2" s="457">
        <v>29</v>
      </c>
      <c r="FV2" s="457">
        <v>30</v>
      </c>
      <c r="FW2" s="457">
        <v>31</v>
      </c>
      <c r="FX2" s="457">
        <v>2</v>
      </c>
      <c r="FY2" s="457">
        <v>3</v>
      </c>
      <c r="FZ2" s="457">
        <v>4</v>
      </c>
      <c r="GA2" s="457">
        <v>5</v>
      </c>
      <c r="GB2" s="457">
        <v>6</v>
      </c>
      <c r="GC2" s="457">
        <v>9</v>
      </c>
      <c r="GD2" s="457">
        <v>10</v>
      </c>
      <c r="GE2" s="457">
        <v>11</v>
      </c>
      <c r="GF2" s="457">
        <v>12</v>
      </c>
      <c r="GG2" s="457">
        <v>13</v>
      </c>
      <c r="GH2" s="457">
        <v>16</v>
      </c>
      <c r="GI2" s="457">
        <v>17</v>
      </c>
      <c r="GJ2" s="457">
        <v>18</v>
      </c>
      <c r="GK2" s="457">
        <v>19</v>
      </c>
      <c r="GL2" s="457">
        <v>20</v>
      </c>
      <c r="GM2" s="457">
        <v>23</v>
      </c>
      <c r="GN2" s="457">
        <v>24</v>
      </c>
      <c r="GO2" s="457">
        <v>25</v>
      </c>
      <c r="GP2" s="457">
        <v>26</v>
      </c>
      <c r="GQ2" s="457">
        <v>27</v>
      </c>
      <c r="GR2" s="457">
        <v>30</v>
      </c>
      <c r="GS2" s="457">
        <v>1</v>
      </c>
      <c r="GT2" s="457">
        <v>2</v>
      </c>
      <c r="GU2" s="457">
        <v>3</v>
      </c>
      <c r="GV2" s="457">
        <v>4</v>
      </c>
      <c r="GW2" s="457">
        <v>7</v>
      </c>
      <c r="GX2" s="457">
        <v>8</v>
      </c>
      <c r="GY2" s="457">
        <v>9</v>
      </c>
      <c r="GZ2" s="457">
        <v>10</v>
      </c>
      <c r="HA2" s="457">
        <v>11</v>
      </c>
      <c r="HB2" s="457">
        <v>14</v>
      </c>
      <c r="HC2" s="457">
        <v>15</v>
      </c>
      <c r="HD2" s="457">
        <v>16</v>
      </c>
      <c r="HE2" s="457">
        <v>17</v>
      </c>
      <c r="HF2" s="457">
        <v>18</v>
      </c>
      <c r="HG2" s="457">
        <v>21</v>
      </c>
      <c r="HH2" s="457">
        <v>22</v>
      </c>
      <c r="HI2" s="457">
        <v>23</v>
      </c>
      <c r="HJ2" s="457">
        <v>24</v>
      </c>
      <c r="HK2" s="457">
        <v>25</v>
      </c>
      <c r="HL2" s="457">
        <v>28</v>
      </c>
      <c r="HM2" s="457">
        <v>29</v>
      </c>
      <c r="HN2" s="457">
        <v>30</v>
      </c>
      <c r="HO2" s="457">
        <v>31</v>
      </c>
      <c r="HP2" s="457">
        <v>1</v>
      </c>
      <c r="HQ2" s="457">
        <v>4</v>
      </c>
      <c r="HR2" s="457">
        <v>5</v>
      </c>
      <c r="HS2" s="457">
        <v>6</v>
      </c>
      <c r="HT2" s="457">
        <v>7</v>
      </c>
      <c r="HU2" s="457">
        <v>8</v>
      </c>
      <c r="HV2" s="457">
        <v>11</v>
      </c>
      <c r="HW2" s="457">
        <v>12</v>
      </c>
      <c r="HX2" s="457">
        <v>13</v>
      </c>
      <c r="HY2" s="457">
        <v>14</v>
      </c>
      <c r="HZ2" s="457">
        <v>15</v>
      </c>
      <c r="IA2" s="457">
        <v>18</v>
      </c>
      <c r="IB2" s="457">
        <v>19</v>
      </c>
      <c r="IC2" s="457">
        <v>20</v>
      </c>
      <c r="ID2" s="457">
        <v>21</v>
      </c>
      <c r="IE2" s="457">
        <v>22</v>
      </c>
      <c r="IF2" s="457">
        <v>25</v>
      </c>
      <c r="IG2" s="457">
        <v>26</v>
      </c>
      <c r="IH2" s="457">
        <v>27</v>
      </c>
      <c r="II2" s="457">
        <v>28</v>
      </c>
      <c r="IJ2" s="457">
        <v>29</v>
      </c>
      <c r="IK2" s="457">
        <v>30</v>
      </c>
      <c r="IL2" s="457">
        <v>2</v>
      </c>
      <c r="IM2" s="457">
        <v>3</v>
      </c>
      <c r="IN2" s="457">
        <v>4</v>
      </c>
      <c r="IO2" s="457">
        <v>5</v>
      </c>
      <c r="IP2" s="457">
        <v>6</v>
      </c>
      <c r="IQ2" s="457">
        <v>9</v>
      </c>
      <c r="IR2" s="457">
        <v>10</v>
      </c>
      <c r="IS2" s="457">
        <v>11</v>
      </c>
      <c r="IT2" s="457">
        <v>12</v>
      </c>
      <c r="IU2" s="457">
        <v>13</v>
      </c>
      <c r="IV2" s="457">
        <v>16</v>
      </c>
      <c r="IW2" s="457">
        <v>17</v>
      </c>
      <c r="IX2" s="457">
        <v>18</v>
      </c>
      <c r="IY2" s="457">
        <v>19</v>
      </c>
      <c r="IZ2" s="457">
        <v>20</v>
      </c>
      <c r="JA2" s="457">
        <v>23</v>
      </c>
      <c r="JB2" s="457">
        <v>24</v>
      </c>
      <c r="JC2" s="457">
        <v>25</v>
      </c>
    </row>
    <row r="3" spans="1:263" ht="32.25">
      <c r="A3" s="5" t="s">
        <v>0</v>
      </c>
      <c r="B3" s="456">
        <f t="shared" ref="B3:X3" si="0">SUM(B4:B8)</f>
        <v>98263013.420000002</v>
      </c>
      <c r="C3" s="456">
        <f t="shared" si="0"/>
        <v>98227349.559999987</v>
      </c>
      <c r="D3" s="456">
        <f t="shared" si="0"/>
        <v>98239006.330000013</v>
      </c>
      <c r="E3" s="456">
        <f t="shared" si="0"/>
        <v>98270023.140000001</v>
      </c>
      <c r="F3" s="456">
        <f t="shared" si="0"/>
        <v>98311755.890000001</v>
      </c>
      <c r="G3" s="456">
        <f t="shared" si="0"/>
        <v>98410716.469999999</v>
      </c>
      <c r="H3" s="456">
        <f t="shared" si="0"/>
        <v>97968404.590000004</v>
      </c>
      <c r="I3" s="456">
        <f t="shared" si="0"/>
        <v>97922721.530000001</v>
      </c>
      <c r="J3" s="456">
        <f t="shared" si="0"/>
        <v>97955515.870000005</v>
      </c>
      <c r="K3" s="456">
        <f t="shared" si="0"/>
        <v>97985267.840000004</v>
      </c>
      <c r="L3" s="456">
        <f t="shared" si="0"/>
        <v>98077405.950000003</v>
      </c>
      <c r="M3" s="456">
        <f t="shared" si="0"/>
        <v>98098104.489999995</v>
      </c>
      <c r="N3" s="456">
        <f t="shared" si="0"/>
        <v>98087771.960000008</v>
      </c>
      <c r="O3" s="456">
        <f t="shared" si="0"/>
        <v>98163835.060000002</v>
      </c>
      <c r="P3" s="456">
        <f t="shared" si="0"/>
        <v>98194515.86999999</v>
      </c>
      <c r="Q3" s="456">
        <f t="shared" si="0"/>
        <v>98286294.799999997</v>
      </c>
      <c r="R3" s="456">
        <f t="shared" si="0"/>
        <v>98307935.640000001</v>
      </c>
      <c r="S3" s="456">
        <f t="shared" si="0"/>
        <v>98336130.609999999</v>
      </c>
      <c r="T3" s="456">
        <f t="shared" si="0"/>
        <v>98376244.11999999</v>
      </c>
      <c r="U3" s="456">
        <f t="shared" si="0"/>
        <v>98396746.50999999</v>
      </c>
      <c r="V3" s="456">
        <f t="shared" si="0"/>
        <v>98487817.180000007</v>
      </c>
      <c r="W3" s="456">
        <f t="shared" si="0"/>
        <v>98429344.63000001</v>
      </c>
      <c r="X3" s="456">
        <f t="shared" si="0"/>
        <v>98551524.409999996</v>
      </c>
      <c r="Y3" s="456">
        <f t="shared" ref="Y3:AS3" si="1">SUM(Y4:Y8)</f>
        <v>98587695.290000007</v>
      </c>
      <c r="Z3" s="456">
        <f t="shared" si="1"/>
        <v>98559070.989999995</v>
      </c>
      <c r="AA3" s="456">
        <f t="shared" si="1"/>
        <v>98403284.36999999</v>
      </c>
      <c r="AB3" s="456">
        <f t="shared" si="1"/>
        <v>98472177.210000008</v>
      </c>
      <c r="AC3" s="456">
        <f t="shared" si="1"/>
        <v>98268033.710000008</v>
      </c>
      <c r="AD3" s="456">
        <f t="shared" si="1"/>
        <v>98331751.120000005</v>
      </c>
      <c r="AE3" s="456">
        <f t="shared" si="1"/>
        <v>98346549.789999992</v>
      </c>
      <c r="AF3" s="456">
        <f t="shared" si="1"/>
        <v>98481326.239999995</v>
      </c>
      <c r="AG3" s="456">
        <f t="shared" si="1"/>
        <v>98500648.370000005</v>
      </c>
      <c r="AH3" s="456">
        <f t="shared" si="1"/>
        <v>98438186.75999999</v>
      </c>
      <c r="AI3" s="456">
        <f t="shared" si="1"/>
        <v>98465748.750000015</v>
      </c>
      <c r="AJ3" s="456">
        <f t="shared" si="1"/>
        <v>98563921.710000008</v>
      </c>
      <c r="AK3" s="456">
        <f t="shared" si="1"/>
        <v>98624511.989999995</v>
      </c>
      <c r="AL3" s="456">
        <f t="shared" si="1"/>
        <v>98674098.870000005</v>
      </c>
      <c r="AM3" s="456">
        <f t="shared" si="1"/>
        <v>98694745.930000007</v>
      </c>
      <c r="AN3" s="456">
        <f t="shared" si="1"/>
        <v>98727637.139999986</v>
      </c>
      <c r="AO3" s="456">
        <f t="shared" si="1"/>
        <v>98776084.400000006</v>
      </c>
      <c r="AP3" s="456">
        <f t="shared" si="1"/>
        <v>98865852.180000007</v>
      </c>
      <c r="AQ3" s="456">
        <f t="shared" si="1"/>
        <v>98868969.710000008</v>
      </c>
      <c r="AR3" s="456">
        <f t="shared" si="1"/>
        <v>98922633.299999982</v>
      </c>
      <c r="AS3" s="456">
        <f t="shared" si="1"/>
        <v>99002053.310000017</v>
      </c>
      <c r="AT3" s="456">
        <f t="shared" ref="AT3:BO3" si="2">SUM(AT4:AT8)</f>
        <v>99028062.629999995</v>
      </c>
      <c r="AU3" s="456">
        <f t="shared" si="2"/>
        <v>99119442.580000013</v>
      </c>
      <c r="AV3" s="456">
        <f t="shared" si="2"/>
        <v>98833365.979999989</v>
      </c>
      <c r="AW3" s="456">
        <f t="shared" si="2"/>
        <v>98899970.830000013</v>
      </c>
      <c r="AX3" s="456">
        <f t="shared" si="2"/>
        <v>98643000.600000009</v>
      </c>
      <c r="AY3" s="456">
        <f t="shared" si="2"/>
        <v>98654258.159999996</v>
      </c>
      <c r="AZ3" s="456">
        <f t="shared" si="2"/>
        <v>98785962.099999994</v>
      </c>
      <c r="BA3" s="456">
        <f t="shared" si="2"/>
        <v>98810340.770000011</v>
      </c>
      <c r="BB3" s="456">
        <f t="shared" si="2"/>
        <v>98859103.800000012</v>
      </c>
      <c r="BC3" s="456">
        <f t="shared" si="2"/>
        <v>98880200.13000001</v>
      </c>
      <c r="BD3" s="456">
        <f t="shared" si="2"/>
        <v>98963924.609999985</v>
      </c>
      <c r="BE3" s="456">
        <f t="shared" si="2"/>
        <v>99040562.890000015</v>
      </c>
      <c r="BF3" s="456">
        <f t="shared" si="2"/>
        <v>99011309.629999995</v>
      </c>
      <c r="BG3" s="456">
        <f t="shared" si="2"/>
        <v>99101271.50999999</v>
      </c>
      <c r="BH3" s="456">
        <f t="shared" si="2"/>
        <v>98993700.930000007</v>
      </c>
      <c r="BI3" s="456">
        <f t="shared" si="2"/>
        <v>99019011.200000003</v>
      </c>
      <c r="BJ3" s="456">
        <f t="shared" si="2"/>
        <v>99208922.930000007</v>
      </c>
      <c r="BK3" s="456">
        <f t="shared" si="2"/>
        <v>99273057.040000007</v>
      </c>
      <c r="BL3" s="456">
        <f t="shared" si="2"/>
        <v>99270888.939999998</v>
      </c>
      <c r="BM3" s="456">
        <f t="shared" si="2"/>
        <v>99295338.780000001</v>
      </c>
      <c r="BN3" s="456">
        <f t="shared" si="2"/>
        <v>99260245.979999989</v>
      </c>
      <c r="BO3" s="714">
        <f t="shared" si="2"/>
        <v>99391177.469999999</v>
      </c>
      <c r="BP3" s="456">
        <f t="shared" ref="BP3:CK3" si="3">SUM(BP4:BP8)</f>
        <v>99424986.140000001</v>
      </c>
      <c r="BQ3" s="456">
        <f t="shared" si="3"/>
        <v>99522023.980000004</v>
      </c>
      <c r="BR3" s="456">
        <f t="shared" si="3"/>
        <v>99010630.749999985</v>
      </c>
      <c r="BS3" s="456">
        <f t="shared" si="3"/>
        <v>99046298.229999989</v>
      </c>
      <c r="BT3" s="456">
        <f t="shared" si="3"/>
        <v>99080579.180000007</v>
      </c>
      <c r="BU3" s="456">
        <f t="shared" si="3"/>
        <v>99180553.079999983</v>
      </c>
      <c r="BV3" s="456">
        <f t="shared" si="3"/>
        <v>99202483.459999993</v>
      </c>
      <c r="BW3" s="456">
        <f t="shared" si="3"/>
        <v>99240436.140000001</v>
      </c>
      <c r="BX3" s="456">
        <f t="shared" si="3"/>
        <v>99271892.569999993</v>
      </c>
      <c r="BY3" s="456">
        <f t="shared" si="3"/>
        <v>99377285.109999985</v>
      </c>
      <c r="BZ3" s="456">
        <f t="shared" si="3"/>
        <v>99419369.429999992</v>
      </c>
      <c r="CA3" s="456">
        <f t="shared" si="3"/>
        <v>99495472.400000006</v>
      </c>
      <c r="CB3" s="456">
        <f t="shared" si="3"/>
        <v>99307990.069999993</v>
      </c>
      <c r="CC3" s="456">
        <f t="shared" si="3"/>
        <v>99343822.590000004</v>
      </c>
      <c r="CD3" s="456">
        <f t="shared" si="3"/>
        <v>99421827.379999995</v>
      </c>
      <c r="CE3" s="456">
        <f t="shared" si="3"/>
        <v>99487200.730000019</v>
      </c>
      <c r="CF3" s="456">
        <f t="shared" si="3"/>
        <v>99514061.430000007</v>
      </c>
      <c r="CG3" s="456">
        <f t="shared" si="3"/>
        <v>99567997.800000012</v>
      </c>
      <c r="CH3" s="456">
        <f t="shared" si="3"/>
        <v>99494146.11999999</v>
      </c>
      <c r="CI3" s="456">
        <f t="shared" si="3"/>
        <v>99584478.350000009</v>
      </c>
      <c r="CJ3" s="456">
        <f t="shared" si="3"/>
        <v>99776208.460000008</v>
      </c>
      <c r="CK3" s="456">
        <f t="shared" si="3"/>
        <v>99716155.859999999</v>
      </c>
      <c r="CL3" s="456">
        <f t="shared" ref="CL3:DH3" si="4">SUM(CL4:CL8)</f>
        <v>99738053.209999993</v>
      </c>
      <c r="CM3" s="456">
        <f t="shared" si="4"/>
        <v>99796957.51000002</v>
      </c>
      <c r="CN3" s="456">
        <f t="shared" si="4"/>
        <v>99363161.120000005</v>
      </c>
      <c r="CO3" s="456">
        <f t="shared" si="4"/>
        <v>99469603.280000016</v>
      </c>
      <c r="CP3" s="456">
        <f t="shared" si="4"/>
        <v>99565940.019999996</v>
      </c>
      <c r="CQ3" s="456">
        <f t="shared" si="4"/>
        <v>99547307.200000003</v>
      </c>
      <c r="CR3" s="456">
        <f t="shared" si="4"/>
        <v>99708047.029999986</v>
      </c>
      <c r="CS3" s="456">
        <f t="shared" si="4"/>
        <v>99622085.00999999</v>
      </c>
      <c r="CT3" s="456">
        <f t="shared" si="4"/>
        <v>99778059.969999999</v>
      </c>
      <c r="CU3" s="456">
        <f t="shared" si="4"/>
        <v>99765475.539999992</v>
      </c>
      <c r="CV3" s="456">
        <f t="shared" si="4"/>
        <v>99670129.189999998</v>
      </c>
      <c r="CW3" s="456">
        <f t="shared" si="4"/>
        <v>99702735.300000012</v>
      </c>
      <c r="CX3" s="456">
        <f t="shared" si="4"/>
        <v>99728403.960000008</v>
      </c>
      <c r="CY3" s="456">
        <f t="shared" si="4"/>
        <v>99815856.359999999</v>
      </c>
      <c r="CZ3" s="456">
        <f t="shared" si="4"/>
        <v>99870246.859999999</v>
      </c>
      <c r="DA3" s="456">
        <f t="shared" si="4"/>
        <v>99871079.450000003</v>
      </c>
      <c r="DB3" s="456">
        <f t="shared" si="4"/>
        <v>99866466.50999999</v>
      </c>
      <c r="DC3" s="456">
        <f t="shared" si="4"/>
        <v>99912065.840000004</v>
      </c>
      <c r="DD3" s="456">
        <f t="shared" si="4"/>
        <v>99927151.169999987</v>
      </c>
      <c r="DE3" s="456">
        <f t="shared" si="4"/>
        <v>100091791.59</v>
      </c>
      <c r="DF3" s="456">
        <f t="shared" si="4"/>
        <v>100160292.91</v>
      </c>
      <c r="DG3" s="456">
        <f t="shared" si="4"/>
        <v>100206038.75</v>
      </c>
      <c r="DH3" s="456">
        <f t="shared" si="4"/>
        <v>100301549.8</v>
      </c>
      <c r="DI3" s="456">
        <f t="shared" ref="DI3:EZ3" si="5">SUM(DI4:DI8)</f>
        <v>100239556.76000001</v>
      </c>
      <c r="DJ3" s="456">
        <f t="shared" si="5"/>
        <v>100354024.05</v>
      </c>
      <c r="DK3" s="456">
        <f t="shared" si="5"/>
        <v>99838204.489999995</v>
      </c>
      <c r="DL3" s="456">
        <f t="shared" si="5"/>
        <v>99930529.349999994</v>
      </c>
      <c r="DM3" s="456">
        <f t="shared" si="5"/>
        <v>100055753.41000001</v>
      </c>
      <c r="DN3" s="456">
        <f t="shared" si="5"/>
        <v>100043571.44000001</v>
      </c>
      <c r="DO3" s="456">
        <f t="shared" si="5"/>
        <v>100106138.73</v>
      </c>
      <c r="DP3" s="456">
        <f t="shared" si="5"/>
        <v>100118277.38000001</v>
      </c>
      <c r="DQ3" s="456">
        <f t="shared" si="5"/>
        <v>100203495.56000002</v>
      </c>
      <c r="DR3" s="456">
        <f t="shared" si="5"/>
        <v>100234886.67</v>
      </c>
      <c r="DS3" s="456">
        <f t="shared" si="5"/>
        <v>100355261.27000003</v>
      </c>
      <c r="DT3" s="456">
        <f t="shared" si="5"/>
        <v>100352212.36999999</v>
      </c>
      <c r="DU3" s="456">
        <f t="shared" si="5"/>
        <v>100398769.21000001</v>
      </c>
      <c r="DV3" s="456">
        <f t="shared" si="5"/>
        <v>100467489.91</v>
      </c>
      <c r="DW3" s="456">
        <f t="shared" si="5"/>
        <v>100454643.79000001</v>
      </c>
      <c r="DX3" s="456">
        <f t="shared" si="5"/>
        <v>100533520.81</v>
      </c>
      <c r="DY3" s="456">
        <f t="shared" si="5"/>
        <v>100518992.92999999</v>
      </c>
      <c r="DZ3" s="456">
        <f t="shared" si="5"/>
        <v>100528382.76000001</v>
      </c>
      <c r="EA3" s="456">
        <f t="shared" si="5"/>
        <v>100627051.19</v>
      </c>
      <c r="EB3" s="456">
        <f t="shared" si="5"/>
        <v>100598345.08</v>
      </c>
      <c r="EC3" s="456">
        <f t="shared" si="5"/>
        <v>100709908.03999999</v>
      </c>
      <c r="ED3" s="456">
        <f t="shared" si="5"/>
        <v>100741356.09</v>
      </c>
      <c r="EE3" s="456">
        <f t="shared" si="5"/>
        <v>100385867.22</v>
      </c>
      <c r="EF3" s="456">
        <f t="shared" si="5"/>
        <v>100400542.44</v>
      </c>
      <c r="EG3" s="456">
        <f t="shared" si="5"/>
        <v>100396341.38000001</v>
      </c>
      <c r="EH3" s="456">
        <f t="shared" si="5"/>
        <v>100445812.94999999</v>
      </c>
      <c r="EI3" s="456">
        <f t="shared" si="5"/>
        <v>100537702.39</v>
      </c>
      <c r="EJ3" s="456">
        <f t="shared" si="5"/>
        <v>100654250.03000002</v>
      </c>
      <c r="EK3" s="456">
        <f t="shared" si="5"/>
        <v>100573945.38</v>
      </c>
      <c r="EL3" s="456">
        <f t="shared" si="5"/>
        <v>100589827.36</v>
      </c>
      <c r="EM3" s="456">
        <f t="shared" si="5"/>
        <v>100624660.56999999</v>
      </c>
      <c r="EN3" s="456">
        <f t="shared" si="5"/>
        <v>100802716.55000001</v>
      </c>
      <c r="EO3" s="456">
        <f t="shared" si="5"/>
        <v>100697832.01000001</v>
      </c>
      <c r="EP3" s="456">
        <f t="shared" si="5"/>
        <v>100744352.98000002</v>
      </c>
      <c r="EQ3" s="456">
        <f t="shared" si="5"/>
        <v>100807161.55</v>
      </c>
      <c r="ER3" s="456">
        <f t="shared" si="5"/>
        <v>100717114.59</v>
      </c>
      <c r="ES3" s="456">
        <f t="shared" si="5"/>
        <v>100902877.02</v>
      </c>
      <c r="ET3" s="456">
        <f t="shared" si="5"/>
        <v>100860338.97</v>
      </c>
      <c r="EU3" s="456">
        <f t="shared" si="5"/>
        <v>100877818.97</v>
      </c>
      <c r="EV3" s="456">
        <f t="shared" si="5"/>
        <v>100925066.14</v>
      </c>
      <c r="EW3" s="456">
        <f t="shared" si="5"/>
        <v>101009087.93000001</v>
      </c>
      <c r="EX3" s="456">
        <f t="shared" si="5"/>
        <v>100998393.58000001</v>
      </c>
      <c r="EY3" s="456">
        <f t="shared" si="5"/>
        <v>101045441.59</v>
      </c>
      <c r="EZ3" s="456">
        <f t="shared" si="5"/>
        <v>101200749.25000001</v>
      </c>
      <c r="FA3" s="456">
        <f t="shared" ref="FA3:FR3" si="6">SUM(FA4:FA8)</f>
        <v>101194761.95999999</v>
      </c>
      <c r="FB3" s="456">
        <f t="shared" si="6"/>
        <v>101201641.17999999</v>
      </c>
      <c r="FC3" s="456">
        <f t="shared" si="6"/>
        <v>100770095.98</v>
      </c>
      <c r="FD3" s="456">
        <f t="shared" si="6"/>
        <v>100763892.39999999</v>
      </c>
      <c r="FE3" s="456">
        <f t="shared" si="6"/>
        <v>100864529.78000002</v>
      </c>
      <c r="FF3" s="456">
        <f t="shared" si="6"/>
        <v>100829807.75</v>
      </c>
      <c r="FG3" s="456">
        <f t="shared" si="6"/>
        <v>100895947.86</v>
      </c>
      <c r="FH3" s="456">
        <f t="shared" si="6"/>
        <v>100954077.47000001</v>
      </c>
      <c r="FI3" s="456">
        <f t="shared" si="6"/>
        <v>101001487.61</v>
      </c>
      <c r="FJ3" s="456">
        <f t="shared" si="6"/>
        <v>101024893.75</v>
      </c>
      <c r="FK3" s="456">
        <f t="shared" si="6"/>
        <v>100951388.55</v>
      </c>
      <c r="FL3" s="456">
        <f t="shared" si="6"/>
        <v>101015676.40000001</v>
      </c>
      <c r="FM3" s="456">
        <f t="shared" si="6"/>
        <v>101104297.52000001</v>
      </c>
      <c r="FN3" s="456">
        <f t="shared" si="6"/>
        <v>101168228.60000001</v>
      </c>
      <c r="FO3" s="456">
        <f t="shared" si="6"/>
        <v>101158737.08</v>
      </c>
      <c r="FP3" s="456">
        <f t="shared" si="6"/>
        <v>101177673.71000001</v>
      </c>
      <c r="FQ3" s="456">
        <f t="shared" si="6"/>
        <v>101199841.08</v>
      </c>
      <c r="FR3" s="456">
        <f t="shared" si="6"/>
        <v>101287191.91</v>
      </c>
      <c r="FS3" s="456">
        <f t="shared" ref="FS3:GR3" si="7">SUM(FS4:FS8)</f>
        <v>101345506.89999999</v>
      </c>
      <c r="FT3" s="456">
        <f t="shared" si="7"/>
        <v>101377459.73</v>
      </c>
      <c r="FU3" s="456">
        <f t="shared" si="7"/>
        <v>101386047.41000001</v>
      </c>
      <c r="FV3" s="456">
        <f t="shared" si="7"/>
        <v>101445236.27000001</v>
      </c>
      <c r="FW3" s="456">
        <f t="shared" si="7"/>
        <v>101540431.84999999</v>
      </c>
      <c r="FX3" s="456">
        <f t="shared" si="7"/>
        <v>101605189.91999999</v>
      </c>
      <c r="FY3" s="456">
        <f t="shared" si="7"/>
        <v>101546397.08</v>
      </c>
      <c r="FZ3" s="456">
        <f t="shared" si="7"/>
        <v>101089919.03</v>
      </c>
      <c r="GA3" s="456">
        <f t="shared" si="7"/>
        <v>101132981.61000001</v>
      </c>
      <c r="GB3" s="456">
        <f t="shared" si="7"/>
        <v>101164999.72</v>
      </c>
      <c r="GC3" s="456">
        <f t="shared" si="7"/>
        <v>101222627.27</v>
      </c>
      <c r="GD3" s="456">
        <f t="shared" si="7"/>
        <v>101255758.20999999</v>
      </c>
      <c r="GE3" s="456">
        <f t="shared" si="7"/>
        <v>101243121.23999999</v>
      </c>
      <c r="GF3" s="456">
        <f t="shared" si="7"/>
        <v>101285386.34999999</v>
      </c>
      <c r="GG3" s="456">
        <f t="shared" si="7"/>
        <v>101243577.77</v>
      </c>
      <c r="GH3" s="456">
        <f t="shared" si="7"/>
        <v>101395359.64000002</v>
      </c>
      <c r="GI3" s="456">
        <f t="shared" si="7"/>
        <v>101396115.74000001</v>
      </c>
      <c r="GJ3" s="456">
        <f t="shared" si="7"/>
        <v>101379779.89</v>
      </c>
      <c r="GK3" s="456">
        <f t="shared" si="7"/>
        <v>101393344.7</v>
      </c>
      <c r="GL3" s="456">
        <f t="shared" si="7"/>
        <v>101428094.48</v>
      </c>
      <c r="GM3" s="456">
        <f t="shared" si="7"/>
        <v>101491523.44000001</v>
      </c>
      <c r="GN3" s="456">
        <f t="shared" si="7"/>
        <v>101512072.91</v>
      </c>
      <c r="GO3" s="456">
        <f t="shared" si="7"/>
        <v>101500208.53999999</v>
      </c>
      <c r="GP3" s="456">
        <f t="shared" si="7"/>
        <v>101562678.72000001</v>
      </c>
      <c r="GQ3" s="456">
        <f t="shared" si="7"/>
        <v>101552500.08</v>
      </c>
      <c r="GR3" s="456">
        <f t="shared" si="7"/>
        <v>101669723.88000001</v>
      </c>
      <c r="GS3" s="456">
        <f t="shared" ref="GS3:HO3" si="8">SUM(GS4:GS8)</f>
        <v>101723599.14</v>
      </c>
      <c r="GT3" s="456">
        <f t="shared" si="8"/>
        <v>101312385.81</v>
      </c>
      <c r="GU3" s="456">
        <f t="shared" si="8"/>
        <v>101336185.52</v>
      </c>
      <c r="GV3" s="456">
        <f t="shared" si="8"/>
        <v>101340595.73000002</v>
      </c>
      <c r="GW3" s="456">
        <f t="shared" si="8"/>
        <v>101399040.86</v>
      </c>
      <c r="GX3" s="456">
        <f t="shared" si="8"/>
        <v>101496105.63000001</v>
      </c>
      <c r="GY3" s="456">
        <f t="shared" si="8"/>
        <v>101497803.84999999</v>
      </c>
      <c r="GZ3" s="456">
        <f t="shared" si="8"/>
        <v>101553618.14</v>
      </c>
      <c r="HA3" s="456">
        <f t="shared" si="8"/>
        <v>101569502.23</v>
      </c>
      <c r="HB3" s="456">
        <f t="shared" si="8"/>
        <v>101653660.30000001</v>
      </c>
      <c r="HC3" s="456">
        <f t="shared" si="8"/>
        <v>101693405.91000001</v>
      </c>
      <c r="HD3" s="456">
        <f t="shared" si="8"/>
        <v>101721064.91</v>
      </c>
      <c r="HE3" s="456">
        <f t="shared" si="8"/>
        <v>101734546.82000001</v>
      </c>
      <c r="HF3" s="456">
        <f t="shared" si="8"/>
        <v>101784123.03</v>
      </c>
      <c r="HG3" s="456">
        <f t="shared" si="8"/>
        <v>101863080.33000003</v>
      </c>
      <c r="HH3" s="456">
        <f t="shared" si="8"/>
        <v>101905867.41</v>
      </c>
      <c r="HI3" s="456">
        <f t="shared" si="8"/>
        <v>101873410.03999999</v>
      </c>
      <c r="HJ3" s="456">
        <f t="shared" si="8"/>
        <v>101900779.1012</v>
      </c>
      <c r="HK3" s="456">
        <f t="shared" si="8"/>
        <v>101957244.55999999</v>
      </c>
      <c r="HL3" s="456">
        <f t="shared" si="8"/>
        <v>101997124.5</v>
      </c>
      <c r="HM3" s="456">
        <f t="shared" si="8"/>
        <v>102136289.34</v>
      </c>
      <c r="HN3" s="456">
        <f t="shared" si="8"/>
        <v>102141093.92</v>
      </c>
      <c r="HO3" s="456">
        <f t="shared" si="8"/>
        <v>102062179.23999999</v>
      </c>
      <c r="HP3" s="456">
        <f t="shared" ref="HP3:JC3" si="9">SUM(HP4:HP8)</f>
        <v>102207545.54999998</v>
      </c>
      <c r="HQ3" s="456">
        <f t="shared" si="9"/>
        <v>102257775.72000001</v>
      </c>
      <c r="HR3" s="456">
        <f t="shared" si="9"/>
        <v>101794048.63</v>
      </c>
      <c r="HS3" s="456">
        <f t="shared" si="9"/>
        <v>101793042.06</v>
      </c>
      <c r="HT3" s="456">
        <f t="shared" si="9"/>
        <v>101834933.89</v>
      </c>
      <c r="HU3" s="456">
        <f t="shared" si="9"/>
        <v>101880180.09</v>
      </c>
      <c r="HV3" s="456">
        <f t="shared" si="9"/>
        <v>101840939.42</v>
      </c>
      <c r="HW3" s="456">
        <f t="shared" si="9"/>
        <v>102051300.23999999</v>
      </c>
      <c r="HX3" s="456">
        <f t="shared" si="9"/>
        <v>101903557.10000001</v>
      </c>
      <c r="HY3" s="456">
        <f t="shared" si="9"/>
        <v>101891355.67</v>
      </c>
      <c r="HZ3" s="456">
        <f t="shared" si="9"/>
        <v>102128853.07000001</v>
      </c>
      <c r="IA3" s="456">
        <f t="shared" si="9"/>
        <v>102193250.02000001</v>
      </c>
      <c r="IB3" s="456">
        <f t="shared" si="9"/>
        <v>102322252.11000001</v>
      </c>
      <c r="IC3" s="456">
        <f t="shared" si="9"/>
        <v>102287008.10000001</v>
      </c>
      <c r="ID3" s="456">
        <f t="shared" si="9"/>
        <v>102220884.38</v>
      </c>
      <c r="IE3" s="456">
        <f t="shared" si="9"/>
        <v>102379649</v>
      </c>
      <c r="IF3" s="456">
        <f t="shared" si="9"/>
        <v>102313852.64</v>
      </c>
      <c r="IG3" s="456">
        <f t="shared" si="9"/>
        <v>102585029.79000001</v>
      </c>
      <c r="IH3" s="456">
        <f t="shared" si="9"/>
        <v>102469572.09</v>
      </c>
      <c r="II3" s="456">
        <f t="shared" si="9"/>
        <v>102465742.61999999</v>
      </c>
      <c r="IJ3" s="456">
        <f t="shared" si="9"/>
        <v>102638067.18000001</v>
      </c>
      <c r="IK3" s="456">
        <f t="shared" si="9"/>
        <v>102738260.11000001</v>
      </c>
      <c r="IL3" s="456">
        <f t="shared" si="9"/>
        <v>102684731.78</v>
      </c>
      <c r="IM3" s="456">
        <f t="shared" si="9"/>
        <v>102753373.33</v>
      </c>
      <c r="IN3" s="456">
        <f t="shared" si="9"/>
        <v>102249905.23000002</v>
      </c>
      <c r="IO3" s="456">
        <f t="shared" si="9"/>
        <v>102160416.23999999</v>
      </c>
      <c r="IP3" s="456">
        <f t="shared" si="9"/>
        <v>102233617.09999999</v>
      </c>
      <c r="IQ3" s="456">
        <f t="shared" si="9"/>
        <v>102292263.56</v>
      </c>
      <c r="IR3" s="456">
        <f t="shared" si="9"/>
        <v>102383842.57000001</v>
      </c>
      <c r="IS3" s="456">
        <f t="shared" si="9"/>
        <v>102350142.03</v>
      </c>
      <c r="IT3" s="456">
        <f t="shared" si="9"/>
        <v>102347803.31999999</v>
      </c>
      <c r="IU3" s="456">
        <f t="shared" si="9"/>
        <v>102478239.64</v>
      </c>
      <c r="IV3" s="456">
        <f t="shared" si="9"/>
        <v>102560882.83999999</v>
      </c>
      <c r="IW3" s="456">
        <f t="shared" si="9"/>
        <v>102480437.34999999</v>
      </c>
      <c r="IX3" s="456">
        <f t="shared" si="9"/>
        <v>102438492.75000001</v>
      </c>
      <c r="IY3" s="456">
        <f t="shared" si="9"/>
        <v>102525591.15000001</v>
      </c>
      <c r="IZ3" s="456">
        <f t="shared" si="9"/>
        <v>102496308.3</v>
      </c>
      <c r="JA3" s="456">
        <f t="shared" si="9"/>
        <v>102581831.97999999</v>
      </c>
      <c r="JB3" s="456">
        <f t="shared" si="9"/>
        <v>102566367.30000001</v>
      </c>
      <c r="JC3" s="456">
        <f t="shared" si="9"/>
        <v>102657072.97</v>
      </c>
    </row>
    <row r="4" spans="1:263">
      <c r="A4" s="6" t="s">
        <v>1</v>
      </c>
      <c r="B4" s="351">
        <f>січень24!C55</f>
        <v>58617951.520000003</v>
      </c>
      <c r="C4" s="351">
        <f>січень24!E55</f>
        <v>58626414.879999995</v>
      </c>
      <c r="D4" s="351">
        <f>січень24!G55</f>
        <v>58635095.810000002</v>
      </c>
      <c r="E4" s="351">
        <f>січень24!I55</f>
        <v>58663243.629999995</v>
      </c>
      <c r="F4" s="351">
        <f>січень24!K55</f>
        <v>58691232.310000002</v>
      </c>
      <c r="G4" s="351">
        <f>січень24!M55</f>
        <v>58775272.849999994</v>
      </c>
      <c r="H4" s="351">
        <f>січень24!O55</f>
        <v>58806725.230000004</v>
      </c>
      <c r="I4" s="351">
        <f>січень24!Q55</f>
        <v>58635353.86999999</v>
      </c>
      <c r="J4" s="351">
        <f>січень24!S55</f>
        <v>58663128.420000002</v>
      </c>
      <c r="K4" s="351">
        <f>січень24!U55</f>
        <v>58691037.880000003</v>
      </c>
      <c r="L4" s="351">
        <f>січень24!W55</f>
        <v>58774660.219999999</v>
      </c>
      <c r="M4" s="351">
        <f>січень24!Y55</f>
        <v>58824866.130000003</v>
      </c>
      <c r="N4" s="351">
        <f>січень24!AA55</f>
        <v>58089368.260000005</v>
      </c>
      <c r="O4" s="351">
        <f>січень24!AC55</f>
        <v>58158402.189999998</v>
      </c>
      <c r="P4" s="351">
        <f>січень24!AE55</f>
        <v>58186290.459999993</v>
      </c>
      <c r="Q4" s="351">
        <f>січень24!AG55</f>
        <v>58269318.75</v>
      </c>
      <c r="R4" s="351">
        <f>січень24!AI55</f>
        <v>58288042.709999993</v>
      </c>
      <c r="S4" s="351">
        <f>січень24!AK55</f>
        <v>57932828.710000001</v>
      </c>
      <c r="T4" s="351">
        <f>січень24!AM55</f>
        <v>57973024.189999998</v>
      </c>
      <c r="U4" s="486">
        <f>січень24!AO55</f>
        <v>57990600.489999995</v>
      </c>
      <c r="V4" s="486">
        <f>січень24!AQ55</f>
        <v>58072929.07</v>
      </c>
      <c r="W4" s="486">
        <f>січень24!AS55</f>
        <v>58009101.299999997</v>
      </c>
      <c r="X4" s="486">
        <f>січень24!AU55</f>
        <v>58023699.009999998</v>
      </c>
      <c r="Y4" s="486">
        <f>лютий24!C55</f>
        <v>58056286.469999999</v>
      </c>
      <c r="Z4" s="486">
        <f>лютий24!E55</f>
        <v>58086317.179999992</v>
      </c>
      <c r="AA4" s="486">
        <f>лютий24!G55</f>
        <v>58159311.519999996</v>
      </c>
      <c r="AB4" s="486">
        <f>лютий24!I55</f>
        <v>58232889.880000003</v>
      </c>
      <c r="AC4" s="486">
        <f>лютий24!K55</f>
        <v>58263100.149999999</v>
      </c>
      <c r="AD4" s="486">
        <f>лютий24!M55</f>
        <v>58308473.199999996</v>
      </c>
      <c r="AE4" s="486">
        <f>лютий24!O55</f>
        <v>58322427.349999994</v>
      </c>
      <c r="AF4" s="486">
        <f>лютий24!Q55</f>
        <v>58448461.729999997</v>
      </c>
      <c r="AG4" s="486">
        <f>лютий24!S55</f>
        <v>58464869.810000002</v>
      </c>
      <c r="AH4" s="486">
        <f>лютий24!U55</f>
        <v>58463511.709999993</v>
      </c>
      <c r="AI4" s="486">
        <f>лютий24!W55</f>
        <v>58481058</v>
      </c>
      <c r="AJ4" s="486">
        <f>лютий24!Y55</f>
        <v>58577919.259999998</v>
      </c>
      <c r="AK4" s="486">
        <f>лютий24!AA55</f>
        <v>58628378.020000003</v>
      </c>
      <c r="AL4" s="486">
        <f>лютий24!AC55</f>
        <v>58509106.319999993</v>
      </c>
      <c r="AM4" s="486">
        <f>лютий24!AE55</f>
        <v>58528021.659999996</v>
      </c>
      <c r="AN4" s="486">
        <f>лютий24!AG55</f>
        <v>58559929.029999994</v>
      </c>
      <c r="AO4" s="486">
        <f>лютий24!AI55</f>
        <v>58607392.449999996</v>
      </c>
      <c r="AP4" s="486">
        <f>лютий24!AK55</f>
        <v>58694177.469999999</v>
      </c>
      <c r="AQ4" s="486">
        <f>лютий24!AM55</f>
        <v>58696311.169999994</v>
      </c>
      <c r="AR4" s="486">
        <f>лютий24!AO55</f>
        <v>58287717.479999989</v>
      </c>
      <c r="AS4" s="486">
        <f>лютий24!AQ55</f>
        <v>58281293.600000009</v>
      </c>
      <c r="AT4" s="486">
        <f>березень24!C58</f>
        <v>58305946.389999993</v>
      </c>
      <c r="AU4" s="486">
        <f>березень24!E58</f>
        <v>58379327.030000001</v>
      </c>
      <c r="AV4" s="486">
        <f>березень24!G58</f>
        <v>58355670.629999995</v>
      </c>
      <c r="AW4" s="486">
        <f>березень24!I58</f>
        <v>58416429.280000001</v>
      </c>
      <c r="AX4" s="486">
        <f>березень24!K58</f>
        <v>58448088.060000002</v>
      </c>
      <c r="AY4" s="486">
        <f>березень24!M58</f>
        <v>58455541.799999997</v>
      </c>
      <c r="AZ4" s="486">
        <f>березень24!O58</f>
        <v>58569314.770000003</v>
      </c>
      <c r="BA4" s="486">
        <f>березень24!Q58</f>
        <v>58586212.200000003</v>
      </c>
      <c r="BB4" s="486">
        <f>березень24!S58</f>
        <v>50634734.390000001</v>
      </c>
      <c r="BC4" s="486">
        <f>березень24!U58</f>
        <v>59152120.240000002</v>
      </c>
      <c r="BD4" s="486">
        <f>березень24!W58</f>
        <v>59232081.679999992</v>
      </c>
      <c r="BE4" s="486">
        <f>березень24!Y58</f>
        <v>59292665.770000003</v>
      </c>
      <c r="BF4" s="486">
        <f>березень24!AA58</f>
        <v>59177311.799999997</v>
      </c>
      <c r="BG4" s="486">
        <f>березень24!AC58</f>
        <v>59263518.789999999</v>
      </c>
      <c r="BH4" s="486">
        <f>березень24!AE58</f>
        <v>59152193.329999998</v>
      </c>
      <c r="BI4" s="486">
        <f>березень24!AG58</f>
        <v>59161348.710000001</v>
      </c>
      <c r="BJ4" s="486">
        <f>березень24!AI58</f>
        <v>59339995.790000007</v>
      </c>
      <c r="BK4" s="486">
        <f>березень24!AK58</f>
        <v>59384915.040000007</v>
      </c>
      <c r="BL4" s="486">
        <f>березень24!AM58</f>
        <v>59418490.710000001</v>
      </c>
      <c r="BM4" s="486">
        <f>березень24!AO58</f>
        <v>59439374.659999996</v>
      </c>
      <c r="BN4" s="486">
        <f>березень24!AQ58</f>
        <v>59400715.959999993</v>
      </c>
      <c r="BO4" s="715">
        <f>березень24!AS58</f>
        <v>59452971.690000005</v>
      </c>
      <c r="BP4" s="486">
        <f>квітень24!C59</f>
        <v>59482253.849999994</v>
      </c>
      <c r="BQ4" s="486">
        <f>квітень24!E59</f>
        <v>59608707.519999996</v>
      </c>
      <c r="BR4" s="486">
        <f>квітень24!G59</f>
        <v>59594191.159999996</v>
      </c>
      <c r="BS4" s="486">
        <f>квітень24!I59</f>
        <v>59617293.159999989</v>
      </c>
      <c r="BT4" s="486">
        <f>квітень24!K59</f>
        <v>59634316.770000003</v>
      </c>
      <c r="BU4" s="486">
        <f>квітень24!M59</f>
        <v>59723664.50999999</v>
      </c>
      <c r="BV4" s="486">
        <f>квітень24!O59</f>
        <v>59741345.179999992</v>
      </c>
      <c r="BW4" s="486">
        <f>квітень24!Q59</f>
        <v>59566766.25</v>
      </c>
      <c r="BX4" s="486">
        <f>квітень24!S59</f>
        <v>59593532.609999999</v>
      </c>
      <c r="BY4" s="486">
        <f>квітень24!U59</f>
        <v>59694385.889999993</v>
      </c>
      <c r="BZ4" s="486">
        <f>квітень24!W59</f>
        <v>59725844.009999998</v>
      </c>
      <c r="CA4" s="486">
        <f>квітень24!Y59</f>
        <v>59777280.469999999</v>
      </c>
      <c r="CB4" s="486">
        <f>квітень24!AA59</f>
        <v>59103681.979999997</v>
      </c>
      <c r="CC4" s="486">
        <f>квітень24!AC59</f>
        <v>59130301.909999996</v>
      </c>
      <c r="CD4" s="486">
        <f>квітень24!AE59</f>
        <v>59204587.979999997</v>
      </c>
      <c r="CE4" s="486">
        <f>квітень24!AG59</f>
        <v>59259105.150000006</v>
      </c>
      <c r="CF4" s="486">
        <f>квітень24!AI59</f>
        <v>59282347.130000003</v>
      </c>
      <c r="CG4" s="486">
        <f>квітень24!AK59</f>
        <v>59332664.780000009</v>
      </c>
      <c r="CH4" s="486">
        <f>квітень24!AM59</f>
        <v>59266330.419999994</v>
      </c>
      <c r="CI4" s="486">
        <f>квітень24!AO59</f>
        <v>59353039.829999998</v>
      </c>
      <c r="CJ4" s="486">
        <f>квітень24!AQ59</f>
        <v>59534145.830000006</v>
      </c>
      <c r="CK4" s="486">
        <f>квітень24!AS59</f>
        <v>59454977.420000002</v>
      </c>
      <c r="CL4" s="486">
        <f>ТРАВЕНЬ24!C58</f>
        <v>59013248.479999997</v>
      </c>
      <c r="CM4" s="486">
        <f>ТРАВЕНЬ24!E58</f>
        <v>59093398.040000007</v>
      </c>
      <c r="CN4" s="486">
        <f>ТРАВЕНЬ24!G58</f>
        <v>61620208.439999998</v>
      </c>
      <c r="CO4" s="486">
        <f>ТРАВЕНЬ24!I58</f>
        <v>61711651.210000001</v>
      </c>
      <c r="CP4" s="486">
        <f>ТРАВЕНЬ24!K58</f>
        <v>61792107.649999991</v>
      </c>
      <c r="CQ4" s="486">
        <f>ТРАВЕНЬ24!M58</f>
        <v>61812052.479999997</v>
      </c>
      <c r="CR4" s="486">
        <f>ТРАВЕНЬ24!O58</f>
        <v>61969297.299999997</v>
      </c>
      <c r="CS4" s="486">
        <f>ТРАВЕНЬ24!Q58</f>
        <v>61873353.089999996</v>
      </c>
      <c r="CT4" s="486">
        <f>ТРАВЕНЬ24!S58</f>
        <v>62014409.040000007</v>
      </c>
      <c r="CU4" s="486">
        <f>ТРАВЕНЬ24!U58</f>
        <v>61999022.419999994</v>
      </c>
      <c r="CV4" s="486">
        <f>ТРАВЕНЬ24!W58</f>
        <v>62041946.029999994</v>
      </c>
      <c r="CW4" s="486">
        <f>ТРАВЕНЬ24!Y58</f>
        <v>62071761.359999999</v>
      </c>
      <c r="CX4" s="486">
        <f>ТРАВЕНЬ24!AA58</f>
        <v>62094639.239999995</v>
      </c>
      <c r="CY4" s="486">
        <f>ТРАВЕНЬ24!AC58</f>
        <v>62173447.890000001</v>
      </c>
      <c r="CZ4" s="486">
        <f>ТРАВЕНЬ24!AE58</f>
        <v>62077528.549999997</v>
      </c>
      <c r="DA4" s="486">
        <f>ТРАВЕНЬ24!AG58</f>
        <v>53605246.729999997</v>
      </c>
      <c r="DB4" s="486">
        <f>ТРАВЕНЬ24!AI58</f>
        <v>62046257.00999999</v>
      </c>
      <c r="DC4" s="486">
        <f>ТРАВЕНЬ24!AK58</f>
        <v>62089065.559999995</v>
      </c>
      <c r="DD4" s="486">
        <f>ТРАВЕНЬ24!AM58</f>
        <v>62095778.549999997</v>
      </c>
      <c r="DE4" s="486">
        <f>ТРАВЕНЬ24!AO58</f>
        <v>62257380.270000011</v>
      </c>
      <c r="DF4" s="486">
        <f>ТРАВЕНЬ24!AQ58</f>
        <v>62360109.719999999</v>
      </c>
      <c r="DG4" s="486">
        <f>ТРАВЕНЬ24!AS58</f>
        <v>62381441.109999999</v>
      </c>
      <c r="DH4" s="486">
        <f>ТРАВЕНЬ24!AU58</f>
        <v>62416586.939999998</v>
      </c>
      <c r="DI4" s="486">
        <f>червень24!C58</f>
        <v>62346668.719999999</v>
      </c>
      <c r="DJ4" s="486">
        <f>червень24!E58</f>
        <v>62469225.359999999</v>
      </c>
      <c r="DK4" s="486">
        <f>червень24!G58</f>
        <v>57053604.390000001</v>
      </c>
      <c r="DL4" s="486">
        <f>червень24!I58</f>
        <v>62532815.229999997</v>
      </c>
      <c r="DM4" s="486">
        <f>червень24!K58</f>
        <v>62640688.780000001</v>
      </c>
      <c r="DN4" s="486">
        <f>червень24!M58</f>
        <v>62613874.420000002</v>
      </c>
      <c r="DO4" s="486">
        <f>червень24!O58</f>
        <v>62674617.140000001</v>
      </c>
      <c r="DP4" s="486">
        <f>червень24!Q58</f>
        <v>62726263.009999998</v>
      </c>
      <c r="DQ4" s="486">
        <f>червень24!S58</f>
        <v>62809156.660000011</v>
      </c>
      <c r="DR4" s="486">
        <f>червень24!U58</f>
        <v>62838214.310000002</v>
      </c>
      <c r="DS4" s="486">
        <f>червень24!W58</f>
        <v>62951588.600000009</v>
      </c>
      <c r="DT4" s="486">
        <f>червень24!Y58</f>
        <v>62946206.25999999</v>
      </c>
      <c r="DU4" s="486">
        <f>червень24!AA58</f>
        <v>62884104.550000004</v>
      </c>
      <c r="DV4" s="486">
        <f>червень24!AC58</f>
        <v>62950230.409999996</v>
      </c>
      <c r="DW4" s="486">
        <f>червень24!AE58</f>
        <v>62816286.450000003</v>
      </c>
      <c r="DX4" s="486">
        <f>червень24!AG58</f>
        <v>62888173.910000004</v>
      </c>
      <c r="DY4" s="486">
        <f>червень24!AI58</f>
        <v>62853468.200000003</v>
      </c>
      <c r="DZ4" s="486">
        <f>червень24!AK58</f>
        <v>62859944.909999996</v>
      </c>
      <c r="EA4" s="486">
        <f>червень24!AM58</f>
        <v>62953379.590000004</v>
      </c>
      <c r="EB4" s="486">
        <f>червень24!AO58</f>
        <v>62922473.840000004</v>
      </c>
      <c r="EC4" s="486">
        <f>червень24!AQ58</f>
        <v>62973335.719999999</v>
      </c>
      <c r="ED4" s="486">
        <f>липень24!C58</f>
        <v>63001694.289999999</v>
      </c>
      <c r="EE4" s="486">
        <f>липень24!E58</f>
        <v>63112968.609999999</v>
      </c>
      <c r="EF4" s="486">
        <f>липень24!G58</f>
        <v>63141866.529999994</v>
      </c>
      <c r="EG4" s="486">
        <f>липень24!I58</f>
        <v>63143521.359999999</v>
      </c>
      <c r="EH4" s="486">
        <f>липень24!K58</f>
        <v>63177640.279999994</v>
      </c>
      <c r="EI4" s="486">
        <f>липень24!M58</f>
        <v>63262930.770000003</v>
      </c>
      <c r="EJ4" s="486">
        <f>липень24!O58</f>
        <v>63370685.99000001</v>
      </c>
      <c r="EK4" s="486">
        <f>липень24!Q58</f>
        <v>63106441.519999996</v>
      </c>
      <c r="EL4" s="486">
        <f>липень24!S58</f>
        <v>63119226.239999995</v>
      </c>
      <c r="EM4" s="486">
        <f>липень24!U58</f>
        <v>63145890.949999996</v>
      </c>
      <c r="EN4" s="486">
        <f>липень24!W58</f>
        <v>63317347.969999999</v>
      </c>
      <c r="EO4" s="486">
        <f>липень24!Y58</f>
        <v>63210263.789999999</v>
      </c>
      <c r="EP4" s="486">
        <f>липень24!AA58</f>
        <v>62531382.219999999</v>
      </c>
      <c r="EQ4" s="486">
        <f>липень24!AC58</f>
        <v>62659352</v>
      </c>
      <c r="ER4" s="486">
        <f>липень24!AE58</f>
        <v>62567031.989999995</v>
      </c>
      <c r="ES4" s="486">
        <f>липень24!AG58</f>
        <v>62745975.239999995</v>
      </c>
      <c r="ET4" s="486">
        <f>липень24!AI58</f>
        <v>62700074.589999996</v>
      </c>
      <c r="EU4" s="486">
        <f>липень24!AK58</f>
        <v>62356860.730000004</v>
      </c>
      <c r="EV4" s="486">
        <f>липень24!AM58</f>
        <v>62401837.68</v>
      </c>
      <c r="EW4" s="486">
        <f>липень24!AO58</f>
        <v>62483557.469999999</v>
      </c>
      <c r="EX4" s="486">
        <f>липень24!AQ58</f>
        <v>62465957.090000004</v>
      </c>
      <c r="EY4" s="486">
        <f>липень24!AS58</f>
        <v>62508670.280000001</v>
      </c>
      <c r="EZ4" s="486">
        <f>липень24!AU58</f>
        <v>61894521.100000001</v>
      </c>
      <c r="FA4" s="486">
        <f>серпень24!C59</f>
        <v>61885370.149999999</v>
      </c>
      <c r="FB4" s="486">
        <f>серпень24!E59</f>
        <v>61926154.659999996</v>
      </c>
      <c r="FC4" s="486">
        <f>серпень24!G59</f>
        <v>63673898.859999999</v>
      </c>
      <c r="FD4" s="486">
        <f>серпень24!I59</f>
        <v>63673640.909999996</v>
      </c>
      <c r="FE4" s="486">
        <f>серпень24!K59</f>
        <v>63755811.650000006</v>
      </c>
      <c r="FF4" s="486">
        <f>серпень24!M59</f>
        <v>63718899.359999999</v>
      </c>
      <c r="FG4" s="486">
        <f>серпень24!O59</f>
        <v>63776252.960000001</v>
      </c>
      <c r="FH4" s="486">
        <f>серпень24!Q59</f>
        <v>63827811.74000001</v>
      </c>
      <c r="FI4" s="486">
        <f>серпень24!S59</f>
        <v>63870262.900000006</v>
      </c>
      <c r="FJ4" s="486">
        <f>серпень24!U59</f>
        <v>63891118.68</v>
      </c>
      <c r="FK4" s="486">
        <f>серпень24!W59</f>
        <v>63849651.010000005</v>
      </c>
      <c r="FL4" s="486">
        <f>серпень24!Y59</f>
        <v>63917563.550000004</v>
      </c>
      <c r="FM4" s="486">
        <f>серпень24!AA59</f>
        <v>63992408.399999999</v>
      </c>
      <c r="FN4" s="486">
        <f>серпень24!AC59</f>
        <v>63905308.63000001</v>
      </c>
      <c r="FO4" s="486">
        <f>серпень24!AE59</f>
        <v>63893618.359999999</v>
      </c>
      <c r="FP4" s="486">
        <f>серпень24!AG59</f>
        <v>63909608.32</v>
      </c>
      <c r="FQ4" s="486">
        <f>серпень24!AI59</f>
        <v>63929564.739999995</v>
      </c>
      <c r="FR4" s="486">
        <f>серпень24!AK59</f>
        <v>64010282.560000002</v>
      </c>
      <c r="FS4" s="486">
        <f>серпень24!AM59</f>
        <v>64066386.589999989</v>
      </c>
      <c r="FT4" s="486">
        <f>серпень24!AO59</f>
        <v>63190237.25</v>
      </c>
      <c r="FU4" s="486">
        <f>серпень24!AQ59</f>
        <v>63196541.350000001</v>
      </c>
      <c r="FV4" s="486">
        <f>серпень24!AS59</f>
        <v>63253446.649999999</v>
      </c>
      <c r="FW4" s="486">
        <f>серпень24!AU59</f>
        <v>63266557.489999995</v>
      </c>
      <c r="FX4" s="486">
        <f>'вересень 24'!C64</f>
        <v>63325768.909999996</v>
      </c>
      <c r="FY4" s="486">
        <f>'вересень 24'!E64</f>
        <v>63264692.510000005</v>
      </c>
      <c r="FZ4" s="486">
        <f>'вересень 24'!G64</f>
        <v>63383679.450000003</v>
      </c>
      <c r="GA4" s="486">
        <f>'вересень 24'!I64</f>
        <v>63421447.420000002</v>
      </c>
      <c r="GB4" s="486">
        <f>'вересень 24'!K64</f>
        <v>63437444.489999995</v>
      </c>
      <c r="GC4" s="486">
        <f>'вересень 24'!M64</f>
        <v>63488045.209999993</v>
      </c>
      <c r="GD4" s="486">
        <f>'вересень 24'!O64</f>
        <v>63517704.109999999</v>
      </c>
      <c r="GE4" s="486">
        <f>'вересень 24'!Q64</f>
        <v>63512762.560000002</v>
      </c>
      <c r="GF4" s="486">
        <f>'вересень 24'!S64</f>
        <v>63552791.679999992</v>
      </c>
      <c r="GG4" s="486">
        <f>'вересень 24'!U64</f>
        <v>63509318.530000001</v>
      </c>
      <c r="GH4" s="486">
        <f>'вересень 24'!W64</f>
        <v>63654392.390000001</v>
      </c>
      <c r="GI4" s="486">
        <f>'вересень 24'!Y64</f>
        <v>63646319.719999999</v>
      </c>
      <c r="GJ4" s="486">
        <f>'вересень 24'!AA64</f>
        <v>63686189.789999999</v>
      </c>
      <c r="GK4" s="486">
        <f>'вересень 24'!AC64</f>
        <v>63555538.310000002</v>
      </c>
      <c r="GL4" s="486">
        <f>'вересень 24'!AE64</f>
        <v>63469284.789999999</v>
      </c>
      <c r="GM4" s="486">
        <f>'вересень 24'!AG64</f>
        <v>63518827.950000003</v>
      </c>
      <c r="GN4" s="486">
        <f>'вересень 24'!AI64</f>
        <v>63536545.349999994</v>
      </c>
      <c r="GO4" s="486">
        <f>'вересень 24'!AK64</f>
        <v>63579169.319999993</v>
      </c>
      <c r="GP4" s="486">
        <f>'вересень 24'!AM64</f>
        <v>63623015.729999997</v>
      </c>
      <c r="GQ4" s="486">
        <f>'вересень 24'!AO64</f>
        <v>63607726.219999991</v>
      </c>
      <c r="GR4" s="486">
        <f>'вересень 24'!AQ64</f>
        <v>63650373.400000006</v>
      </c>
      <c r="GS4" s="486">
        <f>жовтень24!C64</f>
        <v>63696047.890000001</v>
      </c>
      <c r="GT4" s="486">
        <f>жовтень24!E64</f>
        <v>63806251.719999999</v>
      </c>
      <c r="GU4" s="486">
        <f>жовтень24!G64</f>
        <v>63827971.729999989</v>
      </c>
      <c r="GV4" s="486">
        <f>жовтень24!I64</f>
        <v>63821404.210000001</v>
      </c>
      <c r="GW4" s="486">
        <f>жовтень24!K64</f>
        <v>63866367.499999993</v>
      </c>
      <c r="GX4" s="486">
        <f>жовтень24!M64</f>
        <v>63961316.030000001</v>
      </c>
      <c r="GY4" s="486">
        <f>жовтень24!O64</f>
        <v>63781282.379999995</v>
      </c>
      <c r="GZ4" s="486">
        <f>жовтень24!Q64</f>
        <v>63824639.709999993</v>
      </c>
      <c r="HA4" s="486">
        <f>жовтень24!S64</f>
        <v>63831934.650000006</v>
      </c>
      <c r="HB4" s="486">
        <f>жовтень24!U64</f>
        <v>63908709.579999998</v>
      </c>
      <c r="HC4" s="486">
        <f>жовтень24!W64</f>
        <v>63946353.480000004</v>
      </c>
      <c r="HD4" s="486">
        <f>жовтень24!Y64</f>
        <v>63271330.710000001</v>
      </c>
      <c r="HE4" s="486">
        <f>жовтень24!AA64</f>
        <v>63284725.429999992</v>
      </c>
      <c r="HF4" s="486">
        <f>жовтень24!AC64</f>
        <v>63331831.399999999</v>
      </c>
      <c r="HG4" s="486">
        <f>жовтень24!AE64</f>
        <v>63397632.24000001</v>
      </c>
      <c r="HH4" s="486">
        <f>жовтень24!AG64</f>
        <v>63438260.510000005</v>
      </c>
      <c r="HI4" s="486">
        <f>жовтень24!AI64</f>
        <v>63443299.140000001</v>
      </c>
      <c r="HJ4" s="486">
        <f>жовтень24!AK64</f>
        <v>63468509.371199995</v>
      </c>
      <c r="HK4" s="486">
        <f>жовтень24!AM64</f>
        <v>63522816.019999996</v>
      </c>
      <c r="HL4" s="486">
        <f>жовтень24!AO64</f>
        <v>63556273.879999995</v>
      </c>
      <c r="HM4" s="486">
        <f>жовтень24!AQ64</f>
        <v>63693334.289999992</v>
      </c>
      <c r="HN4" s="486">
        <f>жовтень24!AS64</f>
        <v>55433228.780000001</v>
      </c>
      <c r="HO4" s="486">
        <f>жовтень24!AU64</f>
        <v>63278581.969999991</v>
      </c>
      <c r="HP4" s="486">
        <f>листопад24!C64</f>
        <v>63421163.889999993</v>
      </c>
      <c r="HQ4" s="486">
        <f>листопад24!E64</f>
        <v>63464983.119999997</v>
      </c>
      <c r="HR4" s="486">
        <f>листопад24!G64</f>
        <v>63525791.939999998</v>
      </c>
      <c r="HS4" s="486">
        <f>листопад24!I64</f>
        <v>63543873.210000001</v>
      </c>
      <c r="HT4" s="486">
        <f>листопад24!K64</f>
        <v>63577348.329999998</v>
      </c>
      <c r="HU4" s="486">
        <f>листопад24!M64</f>
        <v>63610735.799999997</v>
      </c>
      <c r="HV4" s="486">
        <f>листопад24!O64</f>
        <v>63564857.269999996</v>
      </c>
      <c r="HW4" s="486">
        <f>листопад24!Q64</f>
        <v>63765739.199999996</v>
      </c>
      <c r="HX4" s="486">
        <f>листопад24!S64</f>
        <v>63650285.050000004</v>
      </c>
      <c r="HY4" s="486">
        <f>листопад24!U64</f>
        <v>63635001.390000001</v>
      </c>
      <c r="HZ4" s="486">
        <f>листопад24!W64</f>
        <v>63870649.549999997</v>
      </c>
      <c r="IA4" s="486">
        <f>листопад24!Y64</f>
        <v>63922983.340000004</v>
      </c>
      <c r="IB4" s="486">
        <f>листопад24!AA64</f>
        <v>65400757.079999998</v>
      </c>
      <c r="IC4" s="486">
        <f>листопад24!AC64</f>
        <v>65373264.640000001</v>
      </c>
      <c r="ID4" s="486">
        <f>листопад24!AE64</f>
        <v>65305166.129999995</v>
      </c>
      <c r="IE4" s="486">
        <f>листопад24!AG64</f>
        <v>65462203.829999998</v>
      </c>
      <c r="IF4" s="486">
        <f>листопад24!AI64</f>
        <v>65391226.719999999</v>
      </c>
      <c r="IG4" s="486">
        <f>листопад24!AK64</f>
        <v>65659923.149999999</v>
      </c>
      <c r="IH4" s="486">
        <f>листопад24!AM64</f>
        <v>65117321.209999993</v>
      </c>
      <c r="II4" s="486">
        <f>листопад24!AO64</f>
        <v>65109221.299999997</v>
      </c>
      <c r="IJ4" s="486">
        <f>листопад24!AQ64</f>
        <v>65279534.850000001</v>
      </c>
      <c r="IK4" s="486">
        <f>листопад24!AS64</f>
        <v>65297576.880000003</v>
      </c>
      <c r="IL4" s="486">
        <f>ГРУДЕНЬ!C64</f>
        <v>65239397.219999999</v>
      </c>
      <c r="IM4" s="486">
        <f>ГРУДЕНЬ!E64</f>
        <v>65346880.489999995</v>
      </c>
      <c r="IN4" s="486">
        <f>ГРУДЕНЬ!G64</f>
        <v>65326200.950000003</v>
      </c>
      <c r="IO4" s="486">
        <f>ГРУДЕНЬ!I64</f>
        <v>65256767.069999993</v>
      </c>
      <c r="IP4" s="486">
        <f>ГРУДЕНЬ!K64</f>
        <v>65314588.999999993</v>
      </c>
      <c r="IQ4" s="486">
        <f>ГРУДЕНЬ!M64</f>
        <v>65367307.640000001</v>
      </c>
      <c r="IR4" s="486">
        <f>ГРУДЕНЬ!O64</f>
        <v>65445977.929999992</v>
      </c>
      <c r="IS4" s="486">
        <f>ГРУДЕНЬ!Q64</f>
        <v>65403696.039999999</v>
      </c>
      <c r="IT4" s="486">
        <f>ГРУДЕНЬ!S64</f>
        <v>65412155.890000001</v>
      </c>
      <c r="IU4" s="486">
        <f>ГРУДЕНЬ!U64</f>
        <v>65540603.650000006</v>
      </c>
      <c r="IV4" s="486">
        <f>ГРУДЕНЬ!W64</f>
        <v>65617281.099999994</v>
      </c>
      <c r="IW4" s="486">
        <f>ГРУДЕНЬ!Y64</f>
        <v>65534847.039999992</v>
      </c>
      <c r="IX4" s="486">
        <f>ГРУДЕНЬ!AA64</f>
        <v>65545752.640000001</v>
      </c>
      <c r="IY4" s="486">
        <f>ГРУДЕНЬ!AC64</f>
        <v>65509146.980000004</v>
      </c>
      <c r="IZ4" s="486">
        <f>ГРУДЕНЬ!AE64</f>
        <v>65376929.210000008</v>
      </c>
      <c r="JA4" s="486">
        <f>ГРУДЕНЬ!AG64</f>
        <v>65436118.189999998</v>
      </c>
      <c r="JB4" s="486">
        <f>ГРУДЕНЬ!AI64</f>
        <v>65421488.670000009</v>
      </c>
      <c r="JC4" s="486">
        <f>ГРУДЕНЬ!AK64</f>
        <v>65510199.650000006</v>
      </c>
    </row>
    <row r="5" spans="1:263" ht="29.25">
      <c r="A5" s="6" t="s">
        <v>2</v>
      </c>
      <c r="B5" s="351">
        <f>січень24!C56</f>
        <v>25566778.059999999</v>
      </c>
      <c r="C5" s="351">
        <f>січень24!E56</f>
        <v>25519481.82</v>
      </c>
      <c r="D5" s="351">
        <f>січень24!G56</f>
        <v>25540847.670000002</v>
      </c>
      <c r="E5" s="351">
        <f>січень24!I56</f>
        <v>25540847.670000002</v>
      </c>
      <c r="F5" s="351">
        <f>січень24!K56</f>
        <v>25623106.640000001</v>
      </c>
      <c r="G5" s="351">
        <f>січень24!M56</f>
        <v>25629419.640000001</v>
      </c>
      <c r="H5" s="351">
        <f>січень24!O56</f>
        <v>25152815.329999998</v>
      </c>
      <c r="I5" s="351">
        <f>січень24!Q56</f>
        <v>25080675.420000002</v>
      </c>
      <c r="J5" s="351">
        <f>січень24!S56</f>
        <v>25281299.420000002</v>
      </c>
      <c r="K5" s="351">
        <f>січень24!U56</f>
        <v>25273552.41</v>
      </c>
      <c r="L5" s="351">
        <f>січень24!W56</f>
        <v>25273552.41</v>
      </c>
      <c r="M5" s="351">
        <f>січень24!Y56</f>
        <v>25241206.469999999</v>
      </c>
      <c r="N5" s="351">
        <f>січень24!AA56</f>
        <v>26031043.359999999</v>
      </c>
      <c r="O5" s="351">
        <f>січень24!AC56</f>
        <v>26036648.859999999</v>
      </c>
      <c r="P5" s="351">
        <f>січень24!AE56</f>
        <v>26027998.859999999</v>
      </c>
      <c r="Q5" s="351">
        <f>січень24!AG56</f>
        <v>26027998.859999999</v>
      </c>
      <c r="R5" s="351">
        <f>січень24!AI56</f>
        <v>26027998.859999999</v>
      </c>
      <c r="S5" s="351">
        <f>січень24!AK56</f>
        <v>26408493.789999999</v>
      </c>
      <c r="T5" s="351">
        <f>січень24!AM56</f>
        <v>26405497.789999999</v>
      </c>
      <c r="U5" s="486">
        <f>січень24!AO56</f>
        <v>26407914.379999999</v>
      </c>
      <c r="V5" s="486">
        <f>січень24!AQ56</f>
        <v>26407914.379999999</v>
      </c>
      <c r="W5" s="486">
        <f>січень24!AS56</f>
        <v>26410355.57</v>
      </c>
      <c r="X5" s="486">
        <f>січень24!AU56</f>
        <v>26409105.57</v>
      </c>
      <c r="Y5" s="486">
        <f>лютий24!C56</f>
        <v>26542983.460000001</v>
      </c>
      <c r="Z5" s="486">
        <f>лютий24!E56</f>
        <v>26481114.420000002</v>
      </c>
      <c r="AA5" s="486">
        <f>лютий24!G56</f>
        <v>26243591.379999999</v>
      </c>
      <c r="AB5" s="486">
        <f>лютий24!I56</f>
        <v>26359650.039999999</v>
      </c>
      <c r="AC5" s="486">
        <f>лютий24!K56</f>
        <v>26116717.719999999</v>
      </c>
      <c r="AD5" s="486">
        <f>лютий24!M56</f>
        <v>26134801.359999999</v>
      </c>
      <c r="AE5" s="486">
        <f>лютий24!O56</f>
        <v>26122067.850000001</v>
      </c>
      <c r="AF5" s="486">
        <f>лютий24!Q56</f>
        <v>26122067.850000001</v>
      </c>
      <c r="AG5" s="486">
        <f>лютий24!S56</f>
        <v>26122067.850000001</v>
      </c>
      <c r="AH5" s="486">
        <f>лютий24!U56</f>
        <v>26059341.5</v>
      </c>
      <c r="AI5" s="486">
        <f>лютий24!W56</f>
        <v>26032200.899999999</v>
      </c>
      <c r="AJ5" s="486">
        <f>лютий24!Y56</f>
        <v>26097774.670000002</v>
      </c>
      <c r="AK5" s="486">
        <f>лютий24!AA56</f>
        <v>26104954.670000002</v>
      </c>
      <c r="AL5" s="486">
        <f>лютий24!AC56</f>
        <v>26115554.670000002</v>
      </c>
      <c r="AM5" s="486">
        <f>лютий24!AE56</f>
        <v>26265134.670000002</v>
      </c>
      <c r="AN5" s="486">
        <f>лютий24!AG56</f>
        <v>26265134.670000002</v>
      </c>
      <c r="AO5" s="486">
        <f>лютий24!AI56</f>
        <v>26265134.670000002</v>
      </c>
      <c r="AP5" s="486">
        <f>лютий24!AK56</f>
        <v>26271384.829999998</v>
      </c>
      <c r="AQ5" s="486">
        <f>лютий24!AM56</f>
        <v>26271384.829999998</v>
      </c>
      <c r="AR5" s="486">
        <f>лютий24!AO56</f>
        <v>26732658.259999998</v>
      </c>
      <c r="AS5" s="486">
        <f>лютий24!AQ56</f>
        <v>26830245.850000001</v>
      </c>
      <c r="AT5" s="486">
        <f>березень24!C59</f>
        <v>26958613.18</v>
      </c>
      <c r="AU5" s="486">
        <f>березень24!E59</f>
        <v>26964926.18</v>
      </c>
      <c r="AV5" s="486">
        <f>березень24!G59</f>
        <v>26717669.02</v>
      </c>
      <c r="AW5" s="486">
        <f>березень24!I59</f>
        <v>26717094.449999999</v>
      </c>
      <c r="AX5" s="486">
        <f>березень24!K59</f>
        <v>26444384.93</v>
      </c>
      <c r="AY5" s="486">
        <f>березень24!M59</f>
        <v>26444384.93</v>
      </c>
      <c r="AZ5" s="486">
        <f>березень24!O59</f>
        <v>26452796.829999998</v>
      </c>
      <c r="BA5" s="486">
        <f>березень24!Q59</f>
        <v>26449135.259999998</v>
      </c>
      <c r="BB5" s="486">
        <f>березень24!S59</f>
        <v>34445572.260000005</v>
      </c>
      <c r="BC5" s="486">
        <f>березень24!U59</f>
        <v>25945519.710000001</v>
      </c>
      <c r="BD5" s="486">
        <f>березень24!W59</f>
        <v>25945519.710000001</v>
      </c>
      <c r="BE5" s="486">
        <f>березень24!Y59</f>
        <v>25952425.66</v>
      </c>
      <c r="BF5" s="486">
        <f>березень24!AA59</f>
        <v>25828654.199999999</v>
      </c>
      <c r="BG5" s="486">
        <f>березень24!AC59</f>
        <v>25828654.199999999</v>
      </c>
      <c r="BH5" s="486">
        <f>березень24!AE59</f>
        <v>25820500.199999999</v>
      </c>
      <c r="BI5" s="486">
        <f>березень24!AG59</f>
        <v>25832900.199999999</v>
      </c>
      <c r="BJ5" s="486">
        <f>березень24!AI59</f>
        <v>25832900.199999999</v>
      </c>
      <c r="BK5" s="486">
        <f>березень24!AK59</f>
        <v>25850144.300000001</v>
      </c>
      <c r="BL5" s="486">
        <f>березень24!AM59</f>
        <v>25810834.649999999</v>
      </c>
      <c r="BM5" s="486">
        <f>березень24!AO59</f>
        <v>25810834.649999999</v>
      </c>
      <c r="BN5" s="486">
        <f>березень24!AQ59</f>
        <v>25810834.649999999</v>
      </c>
      <c r="BO5" s="715">
        <f>березень24!AS59</f>
        <v>25810834.649999999</v>
      </c>
      <c r="BP5" s="486">
        <f>квітень24!C60</f>
        <v>26002966.899999999</v>
      </c>
      <c r="BQ5" s="486">
        <f>квітень24!E60</f>
        <v>25969685.170000002</v>
      </c>
      <c r="BR5" s="486">
        <f>квітень24!G60</f>
        <v>25568766.259999998</v>
      </c>
      <c r="BS5" s="486">
        <f>квітень24!I60</f>
        <v>25595584.170000002</v>
      </c>
      <c r="BT5" s="486">
        <f>квітень24!K60</f>
        <v>25610266.259999998</v>
      </c>
      <c r="BU5" s="486">
        <f>квітень24!M60</f>
        <v>25610266.259999998</v>
      </c>
      <c r="BV5" s="486">
        <f>квітень24!O60</f>
        <v>25605346.780000001</v>
      </c>
      <c r="BW5" s="486">
        <f>квітень24!Q60</f>
        <v>25763308.440000001</v>
      </c>
      <c r="BX5" s="486">
        <f>квітень24!S60</f>
        <v>25764456.440000001</v>
      </c>
      <c r="BY5" s="486">
        <f>квітень24!U60</f>
        <v>25963896.439999998</v>
      </c>
      <c r="BZ5" s="486">
        <f>квітень24!W60</f>
        <v>25963896.439999998</v>
      </c>
      <c r="CA5" s="486">
        <f>квітень24!Y60</f>
        <v>25984996.440000001</v>
      </c>
      <c r="CB5" s="486">
        <f>квітень24!AA60</f>
        <v>26459575.48</v>
      </c>
      <c r="CC5" s="486">
        <f>квітень24!AC60</f>
        <v>26465226.43</v>
      </c>
      <c r="CD5" s="486">
        <f>квітень24!AE60</f>
        <v>26465326.43</v>
      </c>
      <c r="CE5" s="486">
        <f>квітень24!AG60</f>
        <v>26465326.43</v>
      </c>
      <c r="CF5" s="486">
        <f>квітень24!AI60</f>
        <v>26465326.43</v>
      </c>
      <c r="CG5" s="486">
        <f>квітень24!AK60</f>
        <v>26465326.43</v>
      </c>
      <c r="CH5" s="486">
        <f>квітень24!AM60</f>
        <v>26454190.370000001</v>
      </c>
      <c r="CI5" s="486">
        <f>квітень24!AO60</f>
        <v>26455010.530000001</v>
      </c>
      <c r="CJ5" s="486">
        <f>квітень24!AQ60</f>
        <v>26455088.399999999</v>
      </c>
      <c r="CK5" s="486">
        <f>квітень24!AS60</f>
        <v>26447872.969999999</v>
      </c>
      <c r="CL5" s="486">
        <f>ТРАВЕНЬ24!C59</f>
        <v>27111422.399999999</v>
      </c>
      <c r="CM5" s="486">
        <f>ТРАВЕНЬ24!E59</f>
        <v>27087123.449999999</v>
      </c>
      <c r="CN5" s="486">
        <f>ТРАВЕНЬ24!G59</f>
        <v>24123714.490000002</v>
      </c>
      <c r="CO5" s="486">
        <f>ТРАВЕНЬ24!I59</f>
        <v>24129365.440000001</v>
      </c>
      <c r="CP5" s="486">
        <f>ТРАВЕНЬ24!K59</f>
        <v>24157393.039999999</v>
      </c>
      <c r="CQ5" s="486">
        <f>ТРАВЕНЬ24!M59</f>
        <v>24116013.16</v>
      </c>
      <c r="CR5" s="486">
        <f>ТРАВЕНЬ24!O59</f>
        <v>24110769.899999999</v>
      </c>
      <c r="CS5" s="486">
        <f>ТРАВЕНЬ24!Q59</f>
        <v>24117949.899999999</v>
      </c>
      <c r="CT5" s="486">
        <f>ТРАВЕНЬ24!S59</f>
        <v>24124942.710000001</v>
      </c>
      <c r="CU5" s="486">
        <f>ТРАВЕНЬ24!U59</f>
        <v>24124942.710000001</v>
      </c>
      <c r="CV5" s="486">
        <f>ТРАВЕНЬ24!W59</f>
        <v>23984685.82</v>
      </c>
      <c r="CW5" s="486">
        <f>ТРАВЕНЬ24!Y59</f>
        <v>23984685.82</v>
      </c>
      <c r="CX5" s="486">
        <f>ТРАВЕНЬ24!AA59</f>
        <v>23984685.82</v>
      </c>
      <c r="CY5" s="486">
        <f>ТРАВЕНЬ24!AC59</f>
        <v>24038968</v>
      </c>
      <c r="CZ5" s="486">
        <f>ТРАВЕНЬ24!AE59</f>
        <v>24029318</v>
      </c>
      <c r="DA5" s="486">
        <f>ТРАВЕНЬ24!AG59</f>
        <v>32499641.630000003</v>
      </c>
      <c r="DB5" s="486">
        <f>ТРАВЕНЬ24!AI59</f>
        <v>24051227.629999999</v>
      </c>
      <c r="DC5" s="486">
        <f>ТРАВЕНЬ24!AK59</f>
        <v>24051227.629999999</v>
      </c>
      <c r="DD5" s="486">
        <f>ТРАВЕНЬ24!AM59</f>
        <v>24051227.629999999</v>
      </c>
      <c r="DE5" s="486">
        <f>ТРАВЕНЬ24!AO59</f>
        <v>24200307.629999999</v>
      </c>
      <c r="DF5" s="486">
        <f>ТРАВЕНЬ24!AQ59</f>
        <v>24163288.75</v>
      </c>
      <c r="DG5" s="486">
        <f>ТРАВЕНЬ24!AS59</f>
        <v>24284388.75</v>
      </c>
      <c r="DH5" s="486">
        <f>ТРАВЕНЬ24!AU59</f>
        <v>24286421.780000001</v>
      </c>
      <c r="DI5" s="486">
        <f>червень24!C59</f>
        <v>24476410.940000001</v>
      </c>
      <c r="DJ5" s="486">
        <f>червень24!E59</f>
        <v>24464754.649999999</v>
      </c>
      <c r="DK5" s="486">
        <f>червень24!G59</f>
        <v>29362258.710000001</v>
      </c>
      <c r="DL5" s="486">
        <f>червень24!I59</f>
        <v>23988231.699999999</v>
      </c>
      <c r="DM5" s="486">
        <f>червень24!K59</f>
        <v>24065812.170000002</v>
      </c>
      <c r="DN5" s="486">
        <f>червень24!M59</f>
        <v>24074022.449999999</v>
      </c>
      <c r="DO5" s="486">
        <f>червень24!O59</f>
        <v>24073522.449999999</v>
      </c>
      <c r="DP5" s="486">
        <f>червень24!Q59</f>
        <v>24028427.350000001</v>
      </c>
      <c r="DQ5" s="486">
        <f>червень24!S59</f>
        <v>24028427.350000001</v>
      </c>
      <c r="DR5" s="486">
        <f>червень24!U59</f>
        <v>24028427.350000001</v>
      </c>
      <c r="DS5" s="486">
        <f>червень24!W59</f>
        <v>24028427.350000001</v>
      </c>
      <c r="DT5" s="486">
        <f>червень24!Y59</f>
        <v>24028427.350000001</v>
      </c>
      <c r="DU5" s="486">
        <f>червень24!AA59</f>
        <v>23993648.91</v>
      </c>
      <c r="DV5" s="486">
        <f>червень24!AC59</f>
        <v>24046646.34</v>
      </c>
      <c r="DW5" s="486">
        <f>червень24!AE59</f>
        <v>24046646.34</v>
      </c>
      <c r="DX5" s="486">
        <f>червень24!AG59</f>
        <v>24046646.34</v>
      </c>
      <c r="DY5" s="486">
        <f>червень24!AI59</f>
        <v>24173841.18</v>
      </c>
      <c r="DZ5" s="486">
        <f>червень24!AK59</f>
        <v>24173841.18</v>
      </c>
      <c r="EA5" s="486">
        <f>червень24!AM59</f>
        <v>24276375.27</v>
      </c>
      <c r="EB5" s="486">
        <f>червень24!AO59</f>
        <v>24276375.27</v>
      </c>
      <c r="EC5" s="486">
        <f>червень24!AQ59</f>
        <v>24276375.27</v>
      </c>
      <c r="ED5" s="486">
        <f>липень24!C59</f>
        <v>24454341.190000001</v>
      </c>
      <c r="EE5" s="486">
        <f>липень24!E59</f>
        <v>23985078.34</v>
      </c>
      <c r="EF5" s="486">
        <f>липень24!G59</f>
        <v>23984043.420000002</v>
      </c>
      <c r="EG5" s="486">
        <f>липень24!I59</f>
        <v>24028800.199999999</v>
      </c>
      <c r="EH5" s="486">
        <f>липень24!K59</f>
        <v>24042303.199999999</v>
      </c>
      <c r="EI5" s="486">
        <f>липень24!M59</f>
        <v>24042303.199999999</v>
      </c>
      <c r="EJ5" s="486">
        <f>липень24!O59</f>
        <v>24047954.149999999</v>
      </c>
      <c r="EK5" s="486">
        <f>липень24!Q59</f>
        <v>24047720.579999998</v>
      </c>
      <c r="EL5" s="486">
        <f>липень24!S59</f>
        <v>24227240.579999998</v>
      </c>
      <c r="EM5" s="486">
        <f>липень24!U59</f>
        <v>24234371.240000002</v>
      </c>
      <c r="EN5" s="486">
        <f>липень24!W59</f>
        <v>24234371.240000002</v>
      </c>
      <c r="EO5" s="486">
        <f>липень24!Y59</f>
        <v>24234371.240000002</v>
      </c>
      <c r="EP5" s="486">
        <f>липень24!AA59</f>
        <v>24957500.740000002</v>
      </c>
      <c r="EQ5" s="486">
        <f>липень24!AC59</f>
        <v>24890066.469999999</v>
      </c>
      <c r="ER5" s="486">
        <f>липень24!AE59</f>
        <v>24890066.469999999</v>
      </c>
      <c r="ES5" s="486">
        <f>липень24!AG59</f>
        <v>24890066.469999999</v>
      </c>
      <c r="ET5" s="486">
        <f>липень24!AI59</f>
        <v>24882672.469999999</v>
      </c>
      <c r="EU5" s="486">
        <f>липень24!AK59</f>
        <v>25241096.149999999</v>
      </c>
      <c r="EV5" s="486">
        <f>липень24!AM59</f>
        <v>25241096.149999999</v>
      </c>
      <c r="EW5" s="486">
        <f>липень24!AO59</f>
        <v>25241096.149999999</v>
      </c>
      <c r="EX5" s="486">
        <f>липень24!AQ59</f>
        <v>25241096.149999999</v>
      </c>
      <c r="EY5" s="486">
        <f>липень24!AS59</f>
        <v>25243128.98</v>
      </c>
      <c r="EZ5" s="486">
        <f>липень24!AU59</f>
        <v>25935841.579999998</v>
      </c>
      <c r="FA5" s="486">
        <f>серпень24!C60</f>
        <v>26108177.829999998</v>
      </c>
      <c r="FB5" s="486">
        <f>серпень24!E60</f>
        <v>26071670.52</v>
      </c>
      <c r="FC5" s="486">
        <f>серпень24!G60</f>
        <v>23907498.57</v>
      </c>
      <c r="FD5" s="486">
        <f>серпень24!I60</f>
        <v>23916288.539999999</v>
      </c>
      <c r="FE5" s="486">
        <f>серпень24!K60</f>
        <v>23931181.949999999</v>
      </c>
      <c r="FF5" s="486">
        <f>серпень24!M60</f>
        <v>23931181.949999999</v>
      </c>
      <c r="FG5" s="486">
        <f>серпень24!O60</f>
        <v>23938274.18</v>
      </c>
      <c r="FH5" s="486">
        <f>серпень24!Q60</f>
        <v>23938274.18</v>
      </c>
      <c r="FI5" s="486">
        <f>серпень24!S60</f>
        <v>23937941.050000001</v>
      </c>
      <c r="FJ5" s="486">
        <f>серпень24!U60</f>
        <v>24009958.48</v>
      </c>
      <c r="FK5" s="486">
        <f>серпень24!W60</f>
        <v>23975722.210000001</v>
      </c>
      <c r="FL5" s="486">
        <f>серпень24!Y60</f>
        <v>23969898.77</v>
      </c>
      <c r="FM5" s="486">
        <f>серпень24!AA60</f>
        <v>23977078.77</v>
      </c>
      <c r="FN5" s="486">
        <f>серпень24!AC60</f>
        <v>23977078.77</v>
      </c>
      <c r="FO5" s="486">
        <f>серпень24!AE60</f>
        <v>23977078.77</v>
      </c>
      <c r="FP5" s="486">
        <f>серпень24!AG60</f>
        <v>24126658.77</v>
      </c>
      <c r="FQ5" s="486">
        <f>серпень24!AI60</f>
        <v>24126658.77</v>
      </c>
      <c r="FR5" s="486">
        <f>серпень24!AK60</f>
        <v>24126658.77</v>
      </c>
      <c r="FS5" s="486">
        <f>серпень24!AM60</f>
        <v>24126658.77</v>
      </c>
      <c r="FT5" s="486">
        <f>серпень24!AO60</f>
        <v>25024543.77</v>
      </c>
      <c r="FU5" s="486">
        <f>серпень24!AQ60</f>
        <v>25024543.77</v>
      </c>
      <c r="FV5" s="486">
        <f>серпень24!AS60</f>
        <v>25024543.77</v>
      </c>
      <c r="FW5" s="486">
        <f>серпень24!AU60</f>
        <v>25024543.77</v>
      </c>
      <c r="FX5" s="486">
        <f>'вересень 24'!C65</f>
        <v>25220445.129999999</v>
      </c>
      <c r="FY5" s="486">
        <f>'вересень 24'!E65</f>
        <v>25220445.129999999</v>
      </c>
      <c r="FZ5" s="486">
        <f>'вересень 24'!G65</f>
        <v>24647234.300000001</v>
      </c>
      <c r="GA5" s="486">
        <f>'вересень 24'!I65</f>
        <v>24720456.48</v>
      </c>
      <c r="GB5" s="486">
        <f>'вересень 24'!K65</f>
        <v>24761938.780000001</v>
      </c>
      <c r="GC5" s="486">
        <f>'вересень 24'!M65</f>
        <v>24769073.050000001</v>
      </c>
      <c r="GD5" s="486">
        <f>'вересень 24'!O65</f>
        <v>24767643.43</v>
      </c>
      <c r="GE5" s="486">
        <f>'вересень 24'!Q65</f>
        <v>24757712.009999998</v>
      </c>
      <c r="GF5" s="486">
        <f>'вересень 24'!S65</f>
        <v>24757712.009999998</v>
      </c>
      <c r="GG5" s="486">
        <f>'вересень 24'!U65</f>
        <v>24757712.009999998</v>
      </c>
      <c r="GH5" s="486">
        <f>'вересень 24'!W65</f>
        <v>24757712.009999998</v>
      </c>
      <c r="GI5" s="486">
        <f>'вересень 24'!Y65</f>
        <v>24763362.960000001</v>
      </c>
      <c r="GJ5" s="486">
        <f>'вересень 24'!AA65</f>
        <v>24704921.789999999</v>
      </c>
      <c r="GK5" s="486">
        <f>'вересень 24'!AC65</f>
        <v>24704921.789999999</v>
      </c>
      <c r="GL5" s="486">
        <f>'вересень 24'!AE65</f>
        <v>24704921.789999999</v>
      </c>
      <c r="GM5" s="486">
        <f>'вересень 24'!AG65</f>
        <v>24712101.789999999</v>
      </c>
      <c r="GN5" s="486">
        <f>'вересень 24'!AI65</f>
        <v>24831466.629999999</v>
      </c>
      <c r="GO5" s="486">
        <f>'вересень 24'!AK65</f>
        <v>24766731.640000001</v>
      </c>
      <c r="GP5" s="486">
        <f>'вересень 24'!AM65</f>
        <v>24782531.640000001</v>
      </c>
      <c r="GQ5" s="486">
        <f>'вересень 24'!AO65</f>
        <v>24785532.219999999</v>
      </c>
      <c r="GR5" s="486">
        <f>'вересень 24'!AQ65</f>
        <v>24787551.219999999</v>
      </c>
      <c r="GS5" s="486">
        <f>жовтень24!C65</f>
        <v>24919108.640000001</v>
      </c>
      <c r="GT5" s="486">
        <f>жовтень24!E65</f>
        <v>24395311.780000001</v>
      </c>
      <c r="GU5" s="486">
        <f>жовтень24!G65</f>
        <v>24395311.780000001</v>
      </c>
      <c r="GV5" s="486">
        <f>жовтень24!I65</f>
        <v>24404209.780000001</v>
      </c>
      <c r="GW5" s="486">
        <f>жовтень24!K65</f>
        <v>24421952.02</v>
      </c>
      <c r="GX5" s="486">
        <f>жовтень24!M65</f>
        <v>24429253.09</v>
      </c>
      <c r="GY5" s="486">
        <f>жовтень24!O65</f>
        <v>24423074.5</v>
      </c>
      <c r="GZ5" s="486">
        <f>жовтень24!Q65</f>
        <v>24673497.620000001</v>
      </c>
      <c r="HA5" s="486">
        <f>жовтень24!S65</f>
        <v>24679148.57</v>
      </c>
      <c r="HB5" s="486">
        <f>жовтень24!U65</f>
        <v>24680292.57</v>
      </c>
      <c r="HC5" s="486">
        <f>жовтень24!W65</f>
        <v>24680292.57</v>
      </c>
      <c r="HD5" s="486">
        <f>жовтень24!Y65</f>
        <v>25381701.57</v>
      </c>
      <c r="HE5" s="486">
        <f>жовтень24!AA65</f>
        <v>25371501.57</v>
      </c>
      <c r="HF5" s="486">
        <f>жовтень24!AC65</f>
        <v>25433791.240000002</v>
      </c>
      <c r="HG5" s="486">
        <f>жовтень24!AE65</f>
        <v>25440471.240000002</v>
      </c>
      <c r="HH5" s="486">
        <f>жовтень24!AG65</f>
        <v>25440471.240000002</v>
      </c>
      <c r="HI5" s="486">
        <f>жовтень24!AI65</f>
        <v>25400816.43</v>
      </c>
      <c r="HJ5" s="486">
        <f>жовтень24!AK65</f>
        <v>25400816.43</v>
      </c>
      <c r="HK5" s="486">
        <f>жовтень24!AM65</f>
        <v>25400816.43</v>
      </c>
      <c r="HL5" s="486">
        <f>жовтень24!AO65</f>
        <v>25400816.43</v>
      </c>
      <c r="HM5" s="486">
        <f>жовтень24!AQ65</f>
        <v>25400816.43</v>
      </c>
      <c r="HN5" s="486">
        <f>жовтень24!AS65</f>
        <v>33663622.079999998</v>
      </c>
      <c r="HO5" s="486">
        <f>жовтень24!AU65</f>
        <v>25763852.52</v>
      </c>
      <c r="HP5" s="486">
        <f>листопад24!C65</f>
        <v>25893331.25</v>
      </c>
      <c r="HQ5" s="486">
        <f>листопад24!E65</f>
        <v>25893331.25</v>
      </c>
      <c r="HR5" s="486">
        <f>листопад24!G65</f>
        <v>25363562.82</v>
      </c>
      <c r="HS5" s="486">
        <f>листопад24!I65</f>
        <v>25411493.23</v>
      </c>
      <c r="HT5" s="486">
        <f>листопад24!K65</f>
        <v>25417806.23</v>
      </c>
      <c r="HU5" s="486">
        <f>листопад24!M65</f>
        <v>25427561.23</v>
      </c>
      <c r="HV5" s="486">
        <f>листопад24!O65</f>
        <v>25492906.859999999</v>
      </c>
      <c r="HW5" s="486">
        <f>листопад24!Q65</f>
        <v>25519225.82</v>
      </c>
      <c r="HX5" s="486">
        <f>листопад24!S65</f>
        <v>25479154.789999999</v>
      </c>
      <c r="HY5" s="486">
        <f>листопад24!U65</f>
        <v>25838297.84</v>
      </c>
      <c r="HZ5" s="486">
        <f>листопад24!W65</f>
        <v>25838297.84</v>
      </c>
      <c r="IA5" s="486">
        <f>листопад24!Y65</f>
        <v>25845891.460000001</v>
      </c>
      <c r="IB5" s="486">
        <f>листопад24!AA65</f>
        <v>24346560.759999998</v>
      </c>
      <c r="IC5" s="486">
        <f>листопад24!AC65</f>
        <v>24337082.280000001</v>
      </c>
      <c r="ID5" s="486">
        <f>листопад24!AE65</f>
        <v>24486162.280000001</v>
      </c>
      <c r="IE5" s="486">
        <f>листопад24!AG65</f>
        <v>24486162.280000001</v>
      </c>
      <c r="IF5" s="486">
        <f>листопад24!AI65</f>
        <v>24486162.280000001</v>
      </c>
      <c r="IG5" s="486">
        <f>листопад24!AK65</f>
        <v>24486916.07</v>
      </c>
      <c r="IH5" s="486">
        <f>листопад24!AM65</f>
        <v>24905320.170000002</v>
      </c>
      <c r="II5" s="486">
        <f>листопад24!AO65</f>
        <v>24907579.629999999</v>
      </c>
      <c r="IJ5" s="486">
        <f>листопад24!AQ65</f>
        <v>24907579.629999999</v>
      </c>
      <c r="IK5" s="486">
        <f>листопад24!AS65</f>
        <v>24907579.629999999</v>
      </c>
      <c r="IL5" s="486">
        <f>ГРУДЕНЬ!C65</f>
        <v>25033443.73</v>
      </c>
      <c r="IM5" s="486">
        <f>ГРУДЕНЬ!E65</f>
        <v>24992291</v>
      </c>
      <c r="IN5" s="486">
        <f>ГРУДЕНЬ!G65</f>
        <v>24503870.100000001</v>
      </c>
      <c r="IO5" s="486">
        <f>ГРУДЕНЬ!I65</f>
        <v>24557970.73</v>
      </c>
      <c r="IP5" s="486">
        <f>ГРУДЕНЬ!K65</f>
        <v>24571373.73</v>
      </c>
      <c r="IQ5" s="486">
        <f>ГРУДЕНЬ!M65</f>
        <v>24571373.73</v>
      </c>
      <c r="IR5" s="486">
        <f>ГРУДЕНЬ!O65</f>
        <v>24636264.100000001</v>
      </c>
      <c r="IS5" s="486">
        <f>ГРУДЕНЬ!Q65</f>
        <v>24641915.050000001</v>
      </c>
      <c r="IT5" s="486">
        <f>ГРУДЕНЬ!S65</f>
        <v>24629127.879999999</v>
      </c>
      <c r="IU5" s="486">
        <f>ГРУДЕНЬ!U65</f>
        <v>24629127.879999999</v>
      </c>
      <c r="IV5" s="486">
        <f>ГРУДЕНЬ!W65</f>
        <v>24629127.879999999</v>
      </c>
      <c r="IW5" s="486">
        <f>ГРУДЕНЬ!Y65</f>
        <v>24629127.879999999</v>
      </c>
      <c r="IX5" s="486">
        <f>ГРУДЕНЬ!AA65</f>
        <v>24597949.259999998</v>
      </c>
      <c r="IY5" s="486">
        <f>ГРУДЕНЬ!AC65</f>
        <v>24597949.259999998</v>
      </c>
      <c r="IZ5" s="486">
        <f>ГРУДЕНЬ!AE65</f>
        <v>24597949.259999998</v>
      </c>
      <c r="JA5" s="486">
        <f>ГРУДЕНЬ!AG65</f>
        <v>24719280.879999999</v>
      </c>
      <c r="JB5" s="486">
        <f>ГРУДЕНЬ!AI65</f>
        <v>24708330.879999999</v>
      </c>
      <c r="JC5" s="486">
        <f>ГРУДЕНЬ!AK65</f>
        <v>24708330.879999999</v>
      </c>
    </row>
    <row r="6" spans="1:263">
      <c r="A6" s="6" t="s">
        <v>3</v>
      </c>
      <c r="B6" s="351">
        <f>січень24!C57</f>
        <v>7005983.7000000002</v>
      </c>
      <c r="C6" s="351">
        <f>січень24!E57</f>
        <v>7005983.7000000002</v>
      </c>
      <c r="D6" s="351">
        <f>січень24!G57</f>
        <v>7005983.7000000002</v>
      </c>
      <c r="E6" s="351">
        <f>січень24!I57</f>
        <v>7005983.7000000002</v>
      </c>
      <c r="F6" s="351">
        <f>січень24!K57</f>
        <v>7005983.7000000002</v>
      </c>
      <c r="G6" s="351">
        <f>січень24!M57</f>
        <v>7005983.7000000002</v>
      </c>
      <c r="H6" s="351">
        <f>січень24!O57</f>
        <v>7005983.7000000002</v>
      </c>
      <c r="I6" s="351">
        <f>січень24!Q57</f>
        <v>7005983.7000000002</v>
      </c>
      <c r="J6" s="351">
        <f>січень24!S57</f>
        <v>7005983.7000000002</v>
      </c>
      <c r="K6" s="351">
        <f>січень24!U57</f>
        <v>7005983.7000000002</v>
      </c>
      <c r="L6" s="351">
        <f>січень24!W57</f>
        <v>7005983.7000000002</v>
      </c>
      <c r="M6" s="351">
        <f>січень24!Y57</f>
        <v>7005983.7000000002</v>
      </c>
      <c r="N6" s="351">
        <f>січень24!AA57</f>
        <v>7005983.7000000002</v>
      </c>
      <c r="O6" s="351">
        <f>січень24!AC57</f>
        <v>7005983.7000000002</v>
      </c>
      <c r="P6" s="351">
        <f>січень24!AE57</f>
        <v>7005983.7000000002</v>
      </c>
      <c r="Q6" s="351">
        <f>січень24!AG57</f>
        <v>7005983.7000000002</v>
      </c>
      <c r="R6" s="351">
        <f>січень24!AI57</f>
        <v>7005983.7000000002</v>
      </c>
      <c r="S6" s="351">
        <f>січень24!AK57</f>
        <v>7005983.7000000002</v>
      </c>
      <c r="T6" s="351">
        <f>січень24!AM57</f>
        <v>7005983.7000000002</v>
      </c>
      <c r="U6" s="486">
        <f>січень24!AO57</f>
        <v>7005983.7000000002</v>
      </c>
      <c r="V6" s="486">
        <f>січень24!AQ57</f>
        <v>7005983.7000000002</v>
      </c>
      <c r="W6" s="486">
        <f>січень24!AS57</f>
        <v>7005983.7000000002</v>
      </c>
      <c r="X6" s="486">
        <f>січень24!AU57</f>
        <v>7005983.7000000002</v>
      </c>
      <c r="Y6" s="486">
        <f>лютий24!C57</f>
        <v>7005983.7000000002</v>
      </c>
      <c r="Z6" s="486">
        <f>лютий24!E57</f>
        <v>7005983.7000000002</v>
      </c>
      <c r="AA6" s="486">
        <f>лютий24!G57</f>
        <v>7005983.7000000002</v>
      </c>
      <c r="AB6" s="486">
        <f>лютий24!I57</f>
        <v>7005983.7000000002</v>
      </c>
      <c r="AC6" s="486">
        <f>лютий24!K57</f>
        <v>7005983.7000000002</v>
      </c>
      <c r="AD6" s="486">
        <f>лютий24!M57</f>
        <v>7005983.7000000002</v>
      </c>
      <c r="AE6" s="486">
        <f>лютий24!O57</f>
        <v>7005983.7000000002</v>
      </c>
      <c r="AF6" s="486">
        <f>лютий24!Q57</f>
        <v>7005983.7000000002</v>
      </c>
      <c r="AG6" s="486">
        <f>лютий24!S57</f>
        <v>7005983.7000000002</v>
      </c>
      <c r="AH6" s="486">
        <f>лютий24!U57</f>
        <v>7005983.7000000002</v>
      </c>
      <c r="AI6" s="486">
        <f>лютий24!W57</f>
        <v>7005983.7000000002</v>
      </c>
      <c r="AJ6" s="486">
        <f>лютий24!Y57</f>
        <v>7005983.7000000002</v>
      </c>
      <c r="AK6" s="486">
        <f>лютий24!AA57</f>
        <v>7005983.7000000002</v>
      </c>
      <c r="AL6" s="486">
        <f>лютий24!AC57</f>
        <v>7005983.7000000002</v>
      </c>
      <c r="AM6" s="486">
        <f>лютий24!AE57</f>
        <v>7005983.7000000002</v>
      </c>
      <c r="AN6" s="486">
        <f>лютий24!AG57</f>
        <v>7005983.7000000002</v>
      </c>
      <c r="AO6" s="486">
        <f>лютий24!AI57</f>
        <v>7005983.7000000002</v>
      </c>
      <c r="AP6" s="486">
        <f>лютий24!AK57</f>
        <v>7005983.7000000002</v>
      </c>
      <c r="AQ6" s="486">
        <f>лютий24!AM57</f>
        <v>7005983.7000000002</v>
      </c>
      <c r="AR6" s="486">
        <f>лютий24!AO57</f>
        <v>7005983.7000000002</v>
      </c>
      <c r="AS6" s="486">
        <f>лютий24!AQ57</f>
        <v>7005983.7000000002</v>
      </c>
      <c r="AT6" s="486">
        <f>березень24!C60</f>
        <v>7005983.7000000002</v>
      </c>
      <c r="AU6" s="486">
        <f>березень24!E60</f>
        <v>7005983.7000000002</v>
      </c>
      <c r="AV6" s="486">
        <f>березень24!G60</f>
        <v>7005983.7000000002</v>
      </c>
      <c r="AW6" s="486">
        <f>березень24!I60</f>
        <v>7005983.7000000002</v>
      </c>
      <c r="AX6" s="486">
        <f>березень24!K60</f>
        <v>7005983.7000000002</v>
      </c>
      <c r="AY6" s="486">
        <f>березень24!M60</f>
        <v>7005983.7000000002</v>
      </c>
      <c r="AZ6" s="486">
        <f>березень24!O60</f>
        <v>7005983.7000000002</v>
      </c>
      <c r="BA6" s="486">
        <f>березень24!Q60</f>
        <v>7005983.7000000002</v>
      </c>
      <c r="BB6" s="486">
        <f>березень24!S60</f>
        <v>7005983.7000000002</v>
      </c>
      <c r="BC6" s="486">
        <f>березень24!U60</f>
        <v>7005983.7000000002</v>
      </c>
      <c r="BD6" s="486">
        <f>березень24!W60</f>
        <v>7005983.7000000002</v>
      </c>
      <c r="BE6" s="486">
        <f>березень24!Y60</f>
        <v>7005983.7000000002</v>
      </c>
      <c r="BF6" s="486">
        <f>березень24!AA60</f>
        <v>7005983.7000000002</v>
      </c>
      <c r="BG6" s="486">
        <f>березень24!AC60</f>
        <v>7005983.7000000002</v>
      </c>
      <c r="BH6" s="486">
        <f>березень24!AE60</f>
        <v>7005983.7000000002</v>
      </c>
      <c r="BI6" s="486">
        <f>березень24!AG60</f>
        <v>7005983.7000000002</v>
      </c>
      <c r="BJ6" s="486">
        <f>березень24!AI60</f>
        <v>7005983.7000000002</v>
      </c>
      <c r="BK6" s="486">
        <f>березень24!AK60</f>
        <v>7005983.7000000002</v>
      </c>
      <c r="BL6" s="486">
        <f>березень24!AM60</f>
        <v>7005983.7000000002</v>
      </c>
      <c r="BM6" s="486">
        <f>березень24!AO60</f>
        <v>7005983.7000000002</v>
      </c>
      <c r="BN6" s="486">
        <f>березень24!AQ60</f>
        <v>7005983.7000000002</v>
      </c>
      <c r="BO6" s="715">
        <f>березень24!AS60</f>
        <v>7005983.7000000002</v>
      </c>
      <c r="BP6" s="486">
        <f>квітень24!C61</f>
        <v>7005983.7000000002</v>
      </c>
      <c r="BQ6" s="486">
        <f>квітень24!E61</f>
        <v>7005983.7000000002</v>
      </c>
      <c r="BR6" s="486">
        <f>квітень24!G61</f>
        <v>7005983.7000000002</v>
      </c>
      <c r="BS6" s="486">
        <f>квітень24!I61</f>
        <v>7005983.7000000002</v>
      </c>
      <c r="BT6" s="486">
        <f>квітень24!K61</f>
        <v>7005983.7000000002</v>
      </c>
      <c r="BU6" s="486">
        <f>квітень24!M61</f>
        <v>7005983.7000000002</v>
      </c>
      <c r="BV6" s="486">
        <f>квітень24!O61</f>
        <v>7005983.7000000002</v>
      </c>
      <c r="BW6" s="486">
        <f>квітень24!Q61</f>
        <v>7005983.7000000002</v>
      </c>
      <c r="BX6" s="486">
        <f>квітень24!S61</f>
        <v>7005983.7000000002</v>
      </c>
      <c r="BY6" s="486">
        <f>квітень24!U61</f>
        <v>7005983.7000000002</v>
      </c>
      <c r="BZ6" s="486">
        <f>квітень24!W61</f>
        <v>7005983.7000000002</v>
      </c>
      <c r="CA6" s="486">
        <f>квітень24!Y61</f>
        <v>7005983.7000000002</v>
      </c>
      <c r="CB6" s="486">
        <f>квітень24!AA61</f>
        <v>7005983.7000000002</v>
      </c>
      <c r="CC6" s="486">
        <f>квітень24!AC61</f>
        <v>7005983.7000000002</v>
      </c>
      <c r="CD6" s="486">
        <f>квітень24!AE61</f>
        <v>7005983.7000000002</v>
      </c>
      <c r="CE6" s="486">
        <f>квітень24!AG61</f>
        <v>7005983.7000000002</v>
      </c>
      <c r="CF6" s="486">
        <f>квітень24!AI61</f>
        <v>7005983.7000000002</v>
      </c>
      <c r="CG6" s="486">
        <f>квітень24!AK61</f>
        <v>7005983.7000000002</v>
      </c>
      <c r="CH6" s="486">
        <f>квітень24!AM61</f>
        <v>7005983.7000000002</v>
      </c>
      <c r="CI6" s="486">
        <f>квітень24!AO61</f>
        <v>7005983.7000000002</v>
      </c>
      <c r="CJ6" s="486">
        <f>квітень24!AQ61</f>
        <v>7005983.7000000002</v>
      </c>
      <c r="CK6" s="486">
        <f>квітень24!AS61</f>
        <v>7005983.7000000002</v>
      </c>
      <c r="CL6" s="486">
        <f>ТРАВЕНЬ24!C60</f>
        <v>7005983.7000000002</v>
      </c>
      <c r="CM6" s="486">
        <f>ТРАВЕНЬ24!E60</f>
        <v>7005983.7000000002</v>
      </c>
      <c r="CN6" s="486">
        <f>ТРАВЕНЬ24!G60</f>
        <v>7005983.7000000002</v>
      </c>
      <c r="CO6" s="486">
        <f>ТРАВЕНЬ24!I60</f>
        <v>7005983.7000000002</v>
      </c>
      <c r="CP6" s="486">
        <f>ТРАВЕНЬ24!K60</f>
        <v>7005983.7000000002</v>
      </c>
      <c r="CQ6" s="486">
        <f>ТРАВЕНЬ24!M60</f>
        <v>7005983.7000000002</v>
      </c>
      <c r="CR6" s="486">
        <f>ТРАВЕНЬ24!O60</f>
        <v>7005983.7000000002</v>
      </c>
      <c r="CS6" s="486">
        <f>ТРАВЕНЬ24!Q60</f>
        <v>7005983.7000000002</v>
      </c>
      <c r="CT6" s="486">
        <f>ТРАВЕНЬ24!S60</f>
        <v>7005983.7000000002</v>
      </c>
      <c r="CU6" s="486">
        <f>ТРАВЕНЬ24!U60</f>
        <v>7005983.7000000002</v>
      </c>
      <c r="CV6" s="486">
        <f>ТРАВЕНЬ24!W60</f>
        <v>7005983.7000000002</v>
      </c>
      <c r="CW6" s="486">
        <f>ТРАВЕНЬ24!Y60</f>
        <v>7005983.7000000002</v>
      </c>
      <c r="CX6" s="486">
        <f>ТРАВЕНЬ24!AA60</f>
        <v>7005983.7000000002</v>
      </c>
      <c r="CY6" s="486">
        <f>ТРАВЕНЬ24!AC60</f>
        <v>7005983.7000000002</v>
      </c>
      <c r="CZ6" s="486">
        <f>ТРАВЕНЬ24!AE60</f>
        <v>7005983.7000000002</v>
      </c>
      <c r="DA6" s="486">
        <f>ТРАВЕНЬ24!AG60</f>
        <v>7005983.7000000002</v>
      </c>
      <c r="DB6" s="486">
        <f>ТРАВЕНЬ24!AI60</f>
        <v>7005983.7000000002</v>
      </c>
      <c r="DC6" s="486">
        <f>ТРАВЕНЬ24!AK60</f>
        <v>7005983.7000000002</v>
      </c>
      <c r="DD6" s="486">
        <f>ТРАВЕНЬ24!AM60</f>
        <v>7005983.7000000002</v>
      </c>
      <c r="DE6" s="486">
        <f>ТРАВЕНЬ24!AO60</f>
        <v>7005983.7000000002</v>
      </c>
      <c r="DF6" s="486">
        <f>ТРАВЕНЬ24!AQ60</f>
        <v>7005983.7000000002</v>
      </c>
      <c r="DG6" s="486">
        <f>ТРАВЕНЬ24!AS60</f>
        <v>7005983.7000000002</v>
      </c>
      <c r="DH6" s="486">
        <f>ТРАВЕНЬ24!AU60</f>
        <v>7005983.7000000002</v>
      </c>
      <c r="DI6" s="486">
        <f>червень24!C60</f>
        <v>7005983.7000000002</v>
      </c>
      <c r="DJ6" s="486">
        <f>червень24!E60</f>
        <v>7005983.7000000002</v>
      </c>
      <c r="DK6" s="486">
        <f>червень24!G60</f>
        <v>7005983.7000000002</v>
      </c>
      <c r="DL6" s="486">
        <f>червень24!I60</f>
        <v>7005983.7000000002</v>
      </c>
      <c r="DM6" s="486">
        <f>червень24!K60</f>
        <v>7005983.7000000002</v>
      </c>
      <c r="DN6" s="486">
        <f>червень24!M60</f>
        <v>7005983.7000000002</v>
      </c>
      <c r="DO6" s="486">
        <f>червень24!O60</f>
        <v>7005983.7000000002</v>
      </c>
      <c r="DP6" s="486">
        <f>червень24!Q60</f>
        <v>7005983.7000000002</v>
      </c>
      <c r="DQ6" s="486">
        <f>червень24!S60</f>
        <v>7005983.7000000002</v>
      </c>
      <c r="DR6" s="486">
        <f>червень24!U60</f>
        <v>7005983.7000000002</v>
      </c>
      <c r="DS6" s="486">
        <f>червень24!W60</f>
        <v>7005983.7000000002</v>
      </c>
      <c r="DT6" s="486">
        <f>червень24!Y60</f>
        <v>7005983.7000000002</v>
      </c>
      <c r="DU6" s="486">
        <f>червень24!AA60</f>
        <v>7005983.7000000002</v>
      </c>
      <c r="DV6" s="486">
        <f>червень24!AC60</f>
        <v>7005983.7000000002</v>
      </c>
      <c r="DW6" s="486">
        <f>червень24!AE60</f>
        <v>7005983.7000000002</v>
      </c>
      <c r="DX6" s="486">
        <f>червень24!AG60</f>
        <v>7005983.7000000002</v>
      </c>
      <c r="DY6" s="486">
        <f>червень24!AI60</f>
        <v>7005983.7000000002</v>
      </c>
      <c r="DZ6" s="486">
        <f>червень24!AK60</f>
        <v>7005983.7000000002</v>
      </c>
      <c r="EA6" s="486">
        <f>червень24!AM60</f>
        <v>7005983.7000000002</v>
      </c>
      <c r="EB6" s="486">
        <f>червень24!AO60</f>
        <v>7005983.7000000002</v>
      </c>
      <c r="EC6" s="486">
        <f>червень24!AQ60</f>
        <v>7005983.7000000002</v>
      </c>
      <c r="ED6" s="486">
        <f>липень24!C60</f>
        <v>7005983.7000000002</v>
      </c>
      <c r="EE6" s="486">
        <f>липень24!E60</f>
        <v>7005983.7000000002</v>
      </c>
      <c r="EF6" s="486">
        <f>липень24!G60</f>
        <v>7005983.7000000002</v>
      </c>
      <c r="EG6" s="486">
        <f>липень24!I60</f>
        <v>7005983.7000000002</v>
      </c>
      <c r="EH6" s="486">
        <f>липень24!K60</f>
        <v>7005983.7000000002</v>
      </c>
      <c r="EI6" s="486">
        <f>липень24!M60</f>
        <v>7005983.7000000002</v>
      </c>
      <c r="EJ6" s="486">
        <f>липень24!O60</f>
        <v>7005983.7000000002</v>
      </c>
      <c r="EK6" s="486">
        <f>липень24!Q60</f>
        <v>7005983.7000000002</v>
      </c>
      <c r="EL6" s="486">
        <f>липень24!S60</f>
        <v>7005983.7000000002</v>
      </c>
      <c r="EM6" s="486">
        <f>липень24!U60</f>
        <v>7005983.7000000002</v>
      </c>
      <c r="EN6" s="486">
        <f>липень24!W60</f>
        <v>7005983.7000000002</v>
      </c>
      <c r="EO6" s="486">
        <f>липень24!Y60</f>
        <v>7005983.7000000002</v>
      </c>
      <c r="EP6" s="486">
        <f>липень24!AA60</f>
        <v>7005983.7000000002</v>
      </c>
      <c r="EQ6" s="486">
        <f>липень24!AC60</f>
        <v>7005983.7000000002</v>
      </c>
      <c r="ER6" s="486">
        <f>липень24!AE60</f>
        <v>7005983.7000000002</v>
      </c>
      <c r="ES6" s="486">
        <f>липень24!AG60</f>
        <v>7005983.7000000002</v>
      </c>
      <c r="ET6" s="486">
        <f>липень24!AI60</f>
        <v>7005983.7000000002</v>
      </c>
      <c r="EU6" s="486">
        <f>липень24!AK60</f>
        <v>7005983.7000000002</v>
      </c>
      <c r="EV6" s="486">
        <f>липень24!AM60</f>
        <v>7005983.7000000002</v>
      </c>
      <c r="EW6" s="486">
        <f>липень24!AO60</f>
        <v>7005983.7000000002</v>
      </c>
      <c r="EX6" s="486">
        <f>липень24!AQ60</f>
        <v>7005983.7000000002</v>
      </c>
      <c r="EY6" s="486">
        <f>липень24!AS60</f>
        <v>7005983.7000000002</v>
      </c>
      <c r="EZ6" s="486">
        <f>липень24!AU60</f>
        <v>7005983.7000000002</v>
      </c>
      <c r="FA6" s="486">
        <f>серпень24!C61</f>
        <v>7005983.7000000002</v>
      </c>
      <c r="FB6" s="486">
        <f>серпень24!E61</f>
        <v>7005983.7000000002</v>
      </c>
      <c r="FC6" s="486">
        <f>серпень24!G61</f>
        <v>7005983.7000000002</v>
      </c>
      <c r="FD6" s="486">
        <f>серпень24!I61</f>
        <v>7005983.7000000002</v>
      </c>
      <c r="FE6" s="486">
        <f>серпень24!K61</f>
        <v>7005983.7000000002</v>
      </c>
      <c r="FF6" s="486">
        <f>серпень24!M61</f>
        <v>7005983.7000000002</v>
      </c>
      <c r="FG6" s="486">
        <f>серпень24!O61</f>
        <v>7005983.7000000002</v>
      </c>
      <c r="FH6" s="486">
        <f>серпень24!Q61</f>
        <v>7005983.7000000002</v>
      </c>
      <c r="FI6" s="486">
        <f>серпень24!S61</f>
        <v>7005983.7000000002</v>
      </c>
      <c r="FJ6" s="486">
        <f>серпень24!U61</f>
        <v>7005983.7000000002</v>
      </c>
      <c r="FK6" s="486">
        <f>серпень24!W61</f>
        <v>7005983.7000000002</v>
      </c>
      <c r="FL6" s="486">
        <f>серпень24!Y61</f>
        <v>7005983.7000000002</v>
      </c>
      <c r="FM6" s="486">
        <f>серпень24!AA61</f>
        <v>7005983.7000000002</v>
      </c>
      <c r="FN6" s="486">
        <f>серпень24!AC61</f>
        <v>7005983.7000000002</v>
      </c>
      <c r="FO6" s="486">
        <f>серпень24!AE61</f>
        <v>7005983.7000000002</v>
      </c>
      <c r="FP6" s="486">
        <f>серпень24!AG61</f>
        <v>7005983.7000000002</v>
      </c>
      <c r="FQ6" s="486">
        <f>серпень24!AI61</f>
        <v>7005983.7000000002</v>
      </c>
      <c r="FR6" s="486">
        <f>серпень24!AK61</f>
        <v>7005983.7000000002</v>
      </c>
      <c r="FS6" s="486">
        <f>серпень24!AM61</f>
        <v>7005983.7000000002</v>
      </c>
      <c r="FT6" s="486">
        <f>серпень24!AO61</f>
        <v>7005983.7000000002</v>
      </c>
      <c r="FU6" s="486">
        <f>серпень24!AQ61</f>
        <v>7005983.7000000002</v>
      </c>
      <c r="FV6" s="486">
        <f>серпень24!AS61</f>
        <v>7005983.7000000002</v>
      </c>
      <c r="FW6" s="486">
        <f>серпень24!AU61</f>
        <v>7005983.7000000002</v>
      </c>
      <c r="FX6" s="486">
        <f>'вересень 24'!C66</f>
        <v>7005983.7000000002</v>
      </c>
      <c r="FY6" s="486">
        <f>'вересень 24'!E66</f>
        <v>7005983.7000000002</v>
      </c>
      <c r="FZ6" s="486">
        <f>'вересень 24'!G66</f>
        <v>7005983.7000000002</v>
      </c>
      <c r="GA6" s="486">
        <f>'вересень 24'!I66</f>
        <v>7005983.7000000002</v>
      </c>
      <c r="GB6" s="486">
        <f>'вересень 24'!K66</f>
        <v>7005983.7000000002</v>
      </c>
      <c r="GC6" s="486">
        <f>'вересень 24'!M66</f>
        <v>7005983.7000000002</v>
      </c>
      <c r="GD6" s="486">
        <f>'вересень 24'!O66</f>
        <v>7005983.7000000002</v>
      </c>
      <c r="GE6" s="486">
        <f>'вересень 24'!Q66</f>
        <v>7005983.7000000002</v>
      </c>
      <c r="GF6" s="486">
        <f>'вересень 24'!S66</f>
        <v>7005983.7000000002</v>
      </c>
      <c r="GG6" s="486">
        <f>'вересень 24'!U66</f>
        <v>7005983.7000000002</v>
      </c>
      <c r="GH6" s="486">
        <f>'вересень 24'!W66</f>
        <v>7005983.7000000002</v>
      </c>
      <c r="GI6" s="486">
        <f>'вересень 24'!Y66</f>
        <v>7005983.7000000002</v>
      </c>
      <c r="GJ6" s="486">
        <f>'вересень 24'!AA66</f>
        <v>7005983.7000000002</v>
      </c>
      <c r="GK6" s="486">
        <f>'вересень 24'!AC66</f>
        <v>7005983.7000000002</v>
      </c>
      <c r="GL6" s="486">
        <f>'вересень 24'!AE66</f>
        <v>7005983.7000000002</v>
      </c>
      <c r="GM6" s="486">
        <f>'вересень 24'!AG66</f>
        <v>7005983.7000000002</v>
      </c>
      <c r="GN6" s="486">
        <f>'вересень 24'!AI66</f>
        <v>7005983.7000000002</v>
      </c>
      <c r="GO6" s="486">
        <f>'вересень 24'!AK66</f>
        <v>7005983.7000000002</v>
      </c>
      <c r="GP6" s="486">
        <f>'вересень 24'!AM66</f>
        <v>7005983.7000000002</v>
      </c>
      <c r="GQ6" s="486">
        <f>'вересень 24'!AO66</f>
        <v>7005983.7000000002</v>
      </c>
      <c r="GR6" s="486">
        <f>'вересень 24'!AQ66</f>
        <v>7005983.7000000002</v>
      </c>
      <c r="GS6" s="486">
        <f>жовтень24!C66</f>
        <v>7005983.7000000002</v>
      </c>
      <c r="GT6" s="486">
        <f>жовтень24!E66</f>
        <v>7005983.7000000002</v>
      </c>
      <c r="GU6" s="486">
        <f>жовтень24!G66</f>
        <v>7005983.7000000002</v>
      </c>
      <c r="GV6" s="486">
        <f>жовтень24!I66</f>
        <v>7005983.7000000002</v>
      </c>
      <c r="GW6" s="486">
        <f>жовтень24!K66</f>
        <v>7005983.7000000002</v>
      </c>
      <c r="GX6" s="486">
        <f>жовтень24!M66</f>
        <v>7005983.7000000002</v>
      </c>
      <c r="GY6" s="486">
        <f>жовтень24!O66</f>
        <v>7005983.7000000002</v>
      </c>
      <c r="GZ6" s="486">
        <f>жовтень24!Q66</f>
        <v>7005983.7000000002</v>
      </c>
      <c r="HA6" s="486">
        <f>жовтень24!S66</f>
        <v>7005983.7000000002</v>
      </c>
      <c r="HB6" s="486">
        <f>жовтень24!U66</f>
        <v>7005983.7000000002</v>
      </c>
      <c r="HC6" s="486">
        <f>жовтень24!W66</f>
        <v>7005983.7000000002</v>
      </c>
      <c r="HD6" s="486">
        <f>жовтень24!Y66</f>
        <v>7005983.7000000002</v>
      </c>
      <c r="HE6" s="486">
        <f>жовтень24!AA66</f>
        <v>7005983.7000000002</v>
      </c>
      <c r="HF6" s="486">
        <f>жовтень24!AC66</f>
        <v>7005983.7000000002</v>
      </c>
      <c r="HG6" s="486">
        <f>жовтень24!AE66</f>
        <v>7005983.7000000002</v>
      </c>
      <c r="HH6" s="486">
        <f>жовтень24!AG66</f>
        <v>7005983.7000000002</v>
      </c>
      <c r="HI6" s="486">
        <f>жовтень24!AI66</f>
        <v>7005983.7000000002</v>
      </c>
      <c r="HJ6" s="486">
        <f>жовтень24!AK66</f>
        <v>7005983.7000000002</v>
      </c>
      <c r="HK6" s="486">
        <f>жовтень24!AM66</f>
        <v>7005983.7000000002</v>
      </c>
      <c r="HL6" s="486">
        <f>жовтень24!AO66</f>
        <v>7005983.7000000002</v>
      </c>
      <c r="HM6" s="486">
        <f>жовтень24!AQ66</f>
        <v>7005983.7000000002</v>
      </c>
      <c r="HN6" s="486">
        <f>жовтень24!AS66</f>
        <v>7005983.7000000002</v>
      </c>
      <c r="HO6" s="486">
        <f>жовтень24!AU66</f>
        <v>7005983.7000000002</v>
      </c>
      <c r="HP6" s="486">
        <f>листопад24!C66</f>
        <v>7005983.7000000002</v>
      </c>
      <c r="HQ6" s="486">
        <f>листопад24!E66</f>
        <v>7005983.7000000002</v>
      </c>
      <c r="HR6" s="486">
        <f>листопад24!G66</f>
        <v>7005983.7000000002</v>
      </c>
      <c r="HS6" s="486">
        <f>листопад24!I66</f>
        <v>7005983.7000000002</v>
      </c>
      <c r="HT6" s="486">
        <f>листопад24!K66</f>
        <v>7005983.7000000002</v>
      </c>
      <c r="HU6" s="486">
        <f>листопад24!M66</f>
        <v>7005983.7000000002</v>
      </c>
      <c r="HV6" s="486">
        <f>листопад24!O66</f>
        <v>7005983.7000000002</v>
      </c>
      <c r="HW6" s="486">
        <f>листопад24!Q66</f>
        <v>7005983.7000000002</v>
      </c>
      <c r="HX6" s="486">
        <f>листопад24!S66</f>
        <v>7005983.7000000002</v>
      </c>
      <c r="HY6" s="486">
        <f>листопад24!U66</f>
        <v>7005983.7000000002</v>
      </c>
      <c r="HZ6" s="486">
        <f>листопад24!W66</f>
        <v>7005983.7000000002</v>
      </c>
      <c r="IA6" s="486">
        <f>листопад24!Y66</f>
        <v>7005983.7000000002</v>
      </c>
      <c r="IB6" s="486">
        <f>листопад24!AA66</f>
        <v>7005983.7000000002</v>
      </c>
      <c r="IC6" s="486">
        <f>листопад24!AC66</f>
        <v>7005983.7000000002</v>
      </c>
      <c r="ID6" s="486">
        <f>листопад24!AE66</f>
        <v>7005983.7000000002</v>
      </c>
      <c r="IE6" s="486">
        <f>листопад24!AG66</f>
        <v>7005983.7000000002</v>
      </c>
      <c r="IF6" s="486">
        <f>листопад24!AI66</f>
        <v>7005983.7000000002</v>
      </c>
      <c r="IG6" s="486">
        <f>листопад24!AK66</f>
        <v>7005983.7000000002</v>
      </c>
      <c r="IH6" s="486">
        <f>листопад24!AM66</f>
        <v>7005983.7000000002</v>
      </c>
      <c r="II6" s="486">
        <f>листопад24!AO66</f>
        <v>7005983.7000000002</v>
      </c>
      <c r="IJ6" s="486">
        <f>листопад24!AQ66</f>
        <v>7005983.7000000002</v>
      </c>
      <c r="IK6" s="486">
        <f>листопад24!AS66</f>
        <v>7005983.7000000002</v>
      </c>
      <c r="IL6" s="486">
        <f>ГРУДЕНЬ!C66</f>
        <v>7005983.7000000002</v>
      </c>
      <c r="IM6" s="486">
        <f>ГРУДЕНЬ!E66</f>
        <v>7005983.7000000002</v>
      </c>
      <c r="IN6" s="486">
        <f>ГРУДЕНЬ!G66</f>
        <v>7005983.7000000002</v>
      </c>
      <c r="IO6" s="486">
        <f>ГРУДЕНЬ!I66</f>
        <v>7005983.7000000002</v>
      </c>
      <c r="IP6" s="486">
        <f>ГРУДЕНЬ!K66</f>
        <v>7005983.7000000002</v>
      </c>
      <c r="IQ6" s="486">
        <f>ГРУДЕНЬ!M66</f>
        <v>7005983.7000000002</v>
      </c>
      <c r="IR6" s="486">
        <f>ГРУДЕНЬ!O66</f>
        <v>7005983.7000000002</v>
      </c>
      <c r="IS6" s="486">
        <f>ГРУДЕНЬ!Q66</f>
        <v>7005983.7000000002</v>
      </c>
      <c r="IT6" s="486">
        <f>ГРУДЕНЬ!S66</f>
        <v>7005983.7000000002</v>
      </c>
      <c r="IU6" s="486">
        <f>ГРУДЕНЬ!U66</f>
        <v>7005983.7000000002</v>
      </c>
      <c r="IV6" s="486">
        <f>ГРУДЕНЬ!W66</f>
        <v>7005983.7000000002</v>
      </c>
      <c r="IW6" s="486">
        <f>ГРУДЕНЬ!Y66</f>
        <v>7005983.7000000002</v>
      </c>
      <c r="IX6" s="486">
        <f>ГРУДЕНЬ!AA66</f>
        <v>7005983.7000000002</v>
      </c>
      <c r="IY6" s="486">
        <f>ГРУДЕНЬ!AC66</f>
        <v>7005983.7000000002</v>
      </c>
      <c r="IZ6" s="486">
        <f>ГРУДЕНЬ!AE66</f>
        <v>7005983.7000000002</v>
      </c>
      <c r="JA6" s="486">
        <f>ГРУДЕНЬ!AG66</f>
        <v>7005983.7000000002</v>
      </c>
      <c r="JB6" s="486">
        <f>ГРУДЕНЬ!AI66</f>
        <v>7005983.7000000002</v>
      </c>
      <c r="JC6" s="486">
        <f>ГРУДЕНЬ!AK66</f>
        <v>7005983.7000000002</v>
      </c>
    </row>
    <row r="7" spans="1:263">
      <c r="A7" s="6" t="s">
        <v>4</v>
      </c>
      <c r="B7" s="351">
        <v>0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486"/>
      <c r="V7" s="486"/>
      <c r="W7" s="486"/>
      <c r="X7" s="486"/>
      <c r="Y7" s="486"/>
      <c r="Z7" s="486"/>
      <c r="AA7" s="486"/>
      <c r="AB7" s="486"/>
      <c r="AC7" s="486"/>
      <c r="AD7" s="486"/>
      <c r="AE7" s="486"/>
      <c r="AF7" s="486"/>
      <c r="AG7" s="486"/>
      <c r="AH7" s="486"/>
      <c r="AI7" s="486"/>
      <c r="AJ7" s="486"/>
      <c r="AK7" s="486"/>
      <c r="AL7" s="486"/>
      <c r="AM7" s="486"/>
      <c r="AN7" s="486"/>
      <c r="AO7" s="486"/>
      <c r="AP7" s="486"/>
      <c r="AQ7" s="486"/>
      <c r="AR7" s="486"/>
      <c r="AS7" s="486"/>
      <c r="AT7" s="486"/>
      <c r="AU7" s="486"/>
      <c r="AV7" s="486"/>
      <c r="AW7" s="486"/>
      <c r="AX7" s="486"/>
      <c r="AY7" s="486"/>
      <c r="AZ7" s="486"/>
      <c r="BA7" s="486"/>
      <c r="BB7" s="486"/>
      <c r="BC7" s="486"/>
      <c r="BD7" s="486"/>
      <c r="BE7" s="486"/>
      <c r="BF7" s="486"/>
      <c r="BG7" s="486"/>
      <c r="BH7" s="486"/>
      <c r="BI7" s="486"/>
      <c r="BJ7" s="486"/>
      <c r="BK7" s="486"/>
      <c r="BL7" s="486"/>
      <c r="BM7" s="486"/>
      <c r="BN7" s="486"/>
      <c r="BO7" s="715"/>
      <c r="BP7" s="486"/>
      <c r="BQ7" s="486"/>
      <c r="BR7" s="486"/>
      <c r="BS7" s="486"/>
      <c r="BT7" s="486"/>
      <c r="BU7" s="486"/>
      <c r="BV7" s="486"/>
      <c r="BW7" s="486"/>
      <c r="BX7" s="486"/>
      <c r="BY7" s="486"/>
      <c r="BZ7" s="486"/>
      <c r="CA7" s="486"/>
      <c r="CB7" s="486"/>
      <c r="CC7" s="486"/>
      <c r="CD7" s="486"/>
      <c r="CE7" s="486"/>
      <c r="CF7" s="486"/>
      <c r="CG7" s="486"/>
      <c r="CH7" s="486"/>
      <c r="CI7" s="486"/>
      <c r="CJ7" s="486"/>
      <c r="CK7" s="486"/>
      <c r="CL7" s="486"/>
      <c r="CM7" s="486"/>
      <c r="CN7" s="486"/>
      <c r="CO7" s="486"/>
      <c r="CP7" s="486"/>
      <c r="CQ7" s="486"/>
      <c r="CR7" s="486"/>
      <c r="CS7" s="486"/>
      <c r="CT7" s="486"/>
      <c r="CU7" s="486"/>
      <c r="CV7" s="486"/>
      <c r="CW7" s="486"/>
      <c r="CX7" s="486"/>
      <c r="CY7" s="486"/>
      <c r="CZ7" s="486"/>
      <c r="DA7" s="486"/>
      <c r="DB7" s="486"/>
      <c r="DC7" s="486"/>
      <c r="DD7" s="486"/>
      <c r="DE7" s="486"/>
      <c r="DF7" s="486"/>
      <c r="DG7" s="486"/>
      <c r="DH7" s="486"/>
      <c r="DI7" s="486">
        <f>червень24!C61</f>
        <v>0</v>
      </c>
      <c r="DJ7" s="486">
        <f>червень24!E61</f>
        <v>0</v>
      </c>
      <c r="DK7" s="486">
        <f>червень24!G61</f>
        <v>0</v>
      </c>
      <c r="DL7" s="486">
        <f>червень24!I61</f>
        <v>0</v>
      </c>
      <c r="DM7" s="486">
        <f>червень24!K61</f>
        <v>0</v>
      </c>
      <c r="DN7" s="486">
        <f>червень24!M61</f>
        <v>0</v>
      </c>
      <c r="DO7" s="486">
        <f>червень24!O61</f>
        <v>0</v>
      </c>
      <c r="DP7" s="486">
        <f>червень24!Q61</f>
        <v>0</v>
      </c>
      <c r="DQ7" s="486">
        <f>червень24!S61</f>
        <v>0</v>
      </c>
      <c r="DR7" s="486">
        <f>червень24!U61</f>
        <v>0</v>
      </c>
      <c r="DS7" s="486">
        <f>червень24!W61</f>
        <v>0</v>
      </c>
      <c r="DT7" s="486">
        <f>червень24!Y61</f>
        <v>0</v>
      </c>
      <c r="DU7" s="486">
        <f>червень24!AA61</f>
        <v>0</v>
      </c>
      <c r="DV7" s="486">
        <f>червень24!AC61</f>
        <v>0</v>
      </c>
      <c r="DW7" s="486">
        <f>червень24!AE61</f>
        <v>0</v>
      </c>
      <c r="DX7" s="486">
        <f>червень24!AG61</f>
        <v>0</v>
      </c>
      <c r="DY7" s="486">
        <f>червень24!AI61</f>
        <v>0</v>
      </c>
      <c r="DZ7" s="486">
        <f>червень24!AK61</f>
        <v>0</v>
      </c>
      <c r="EA7" s="486">
        <f>червень24!AM61</f>
        <v>0</v>
      </c>
      <c r="EB7" s="486">
        <f>червень24!AO61</f>
        <v>0</v>
      </c>
      <c r="EC7" s="486">
        <f>червень24!AQ61</f>
        <v>0</v>
      </c>
      <c r="ED7" s="486">
        <f>липень24!C61</f>
        <v>0</v>
      </c>
      <c r="EE7" s="486">
        <f>липень24!E61</f>
        <v>0</v>
      </c>
      <c r="EF7" s="486">
        <f>липень24!G61</f>
        <v>0</v>
      </c>
      <c r="EG7" s="486">
        <f>липень24!I61</f>
        <v>0</v>
      </c>
      <c r="EH7" s="486">
        <f>липень24!K61</f>
        <v>0</v>
      </c>
      <c r="EI7" s="486">
        <f>липень24!M61</f>
        <v>0</v>
      </c>
      <c r="EJ7" s="486">
        <f>липень24!O61</f>
        <v>0</v>
      </c>
      <c r="EK7" s="486">
        <f>липень24!Q61</f>
        <v>0</v>
      </c>
      <c r="EL7" s="486">
        <f>липень24!S61</f>
        <v>0</v>
      </c>
      <c r="EM7" s="486">
        <f>липень24!U61</f>
        <v>0</v>
      </c>
      <c r="EN7" s="486">
        <f>липень24!W61</f>
        <v>0</v>
      </c>
      <c r="EO7" s="486">
        <f>липень24!Y61</f>
        <v>0</v>
      </c>
      <c r="EP7" s="486">
        <f>липень24!AA61</f>
        <v>0</v>
      </c>
      <c r="EQ7" s="486">
        <f>липень24!AC61</f>
        <v>0</v>
      </c>
      <c r="ER7" s="486">
        <f>липень24!AE61</f>
        <v>0</v>
      </c>
      <c r="ES7" s="486">
        <f>липень24!AG61</f>
        <v>0</v>
      </c>
      <c r="ET7" s="486">
        <f>липень24!AI61</f>
        <v>0</v>
      </c>
      <c r="EU7" s="486">
        <f>липень24!AK61</f>
        <v>0</v>
      </c>
      <c r="EV7" s="486">
        <f>липень24!AM61</f>
        <v>0</v>
      </c>
      <c r="EW7" s="486">
        <f>липень24!AO61</f>
        <v>0</v>
      </c>
      <c r="EX7" s="486">
        <f>липень24!AQ61</f>
        <v>0</v>
      </c>
      <c r="EY7" s="486">
        <f>липень24!AS61</f>
        <v>0</v>
      </c>
      <c r="EZ7" s="486">
        <f>липень24!AU61</f>
        <v>0</v>
      </c>
      <c r="FA7" s="486">
        <f>серпень24!C62</f>
        <v>0</v>
      </c>
      <c r="FB7" s="486">
        <f>серпень24!E62</f>
        <v>0</v>
      </c>
      <c r="FC7" s="486">
        <f>серпень24!G62</f>
        <v>0</v>
      </c>
      <c r="FD7" s="486">
        <f>серпень24!I62</f>
        <v>0</v>
      </c>
      <c r="FE7" s="486">
        <f>серпень24!K62</f>
        <v>0</v>
      </c>
      <c r="FF7" s="486">
        <f>серпень24!M62</f>
        <v>0</v>
      </c>
      <c r="FG7" s="486">
        <f>серпень24!O62</f>
        <v>0</v>
      </c>
      <c r="FH7" s="486">
        <f>серпень24!Q62</f>
        <v>0</v>
      </c>
      <c r="FI7" s="486">
        <f>серпень24!S62</f>
        <v>0</v>
      </c>
      <c r="FJ7" s="486">
        <f>серпень24!U62</f>
        <v>0</v>
      </c>
      <c r="FK7" s="486">
        <f>серпень24!W62</f>
        <v>0</v>
      </c>
      <c r="FL7" s="486">
        <f>серпень24!Y62</f>
        <v>0</v>
      </c>
      <c r="FM7" s="486">
        <f>серпень24!AA62</f>
        <v>0</v>
      </c>
      <c r="FN7" s="486">
        <f>серпень24!AC62</f>
        <v>0</v>
      </c>
      <c r="FO7" s="486">
        <f>серпень24!AE62</f>
        <v>0</v>
      </c>
      <c r="FP7" s="486">
        <f>серпень24!AG62</f>
        <v>0</v>
      </c>
      <c r="FQ7" s="486">
        <f>серпень24!AI62</f>
        <v>0</v>
      </c>
      <c r="FR7" s="486">
        <f>серпень24!AK62</f>
        <v>0</v>
      </c>
      <c r="FS7" s="486">
        <f>серпень24!AM62</f>
        <v>0</v>
      </c>
      <c r="FT7" s="486">
        <f>серпень24!AO62</f>
        <v>0</v>
      </c>
      <c r="FU7" s="486">
        <f>серпень24!AQ62</f>
        <v>0</v>
      </c>
      <c r="FV7" s="486">
        <f>серпень24!AS62</f>
        <v>0</v>
      </c>
      <c r="FW7" s="486">
        <f>серпень24!AU62</f>
        <v>0</v>
      </c>
      <c r="FX7" s="486">
        <f>'вересень 24'!C67</f>
        <v>0</v>
      </c>
      <c r="FY7" s="486">
        <f>'вересень 24'!E67</f>
        <v>0</v>
      </c>
      <c r="FZ7" s="486">
        <f>'вересень 24'!G67</f>
        <v>0</v>
      </c>
      <c r="GA7" s="486">
        <f>'вересень 24'!I67</f>
        <v>0</v>
      </c>
      <c r="GB7" s="486">
        <f>'вересень 24'!K67</f>
        <v>0</v>
      </c>
      <c r="GC7" s="486">
        <f>'вересень 24'!M67</f>
        <v>0</v>
      </c>
      <c r="GD7" s="486">
        <f>'вересень 24'!O67</f>
        <v>0</v>
      </c>
      <c r="GE7" s="486">
        <f>'вересень 24'!Q67</f>
        <v>0</v>
      </c>
      <c r="GF7" s="486">
        <f>'вересень 24'!S67</f>
        <v>0</v>
      </c>
      <c r="GG7" s="486">
        <f>'вересень 24'!U67</f>
        <v>0</v>
      </c>
      <c r="GH7" s="486">
        <f>'вересень 24'!W67</f>
        <v>0</v>
      </c>
      <c r="GI7" s="486">
        <f>'вересень 24'!Y67</f>
        <v>0</v>
      </c>
      <c r="GJ7" s="486">
        <f>'вересень 24'!AA67</f>
        <v>0</v>
      </c>
      <c r="GK7" s="486">
        <f>'вересень 24'!AC67</f>
        <v>0</v>
      </c>
      <c r="GL7" s="486">
        <f>'вересень 24'!AE67</f>
        <v>0</v>
      </c>
      <c r="GM7" s="486">
        <f>'вересень 24'!AG67</f>
        <v>0</v>
      </c>
      <c r="GN7" s="486">
        <f>'вересень 24'!AI67</f>
        <v>0</v>
      </c>
      <c r="GO7" s="486">
        <f>'вересень 24'!AK67</f>
        <v>0</v>
      </c>
      <c r="GP7" s="486">
        <f>'вересень 24'!AM67</f>
        <v>0</v>
      </c>
      <c r="GQ7" s="486">
        <f>'вересень 24'!AO67</f>
        <v>0</v>
      </c>
      <c r="GR7" s="486">
        <f>'вересень 24'!AQ67</f>
        <v>0</v>
      </c>
      <c r="GS7" s="486">
        <f>жовтень24!C67</f>
        <v>0</v>
      </c>
      <c r="GT7" s="486">
        <f>жовтень24!E67</f>
        <v>0</v>
      </c>
      <c r="GU7" s="486">
        <f>жовтень24!G67</f>
        <v>0</v>
      </c>
      <c r="GV7" s="486">
        <f>жовтень24!I67</f>
        <v>0</v>
      </c>
      <c r="GW7" s="486">
        <f>жовтень24!K67</f>
        <v>0</v>
      </c>
      <c r="GX7" s="486">
        <f>жовтень24!M67</f>
        <v>0</v>
      </c>
      <c r="GY7" s="486">
        <f>жовтень24!O67</f>
        <v>0</v>
      </c>
      <c r="GZ7" s="486">
        <f>жовтень24!Q67</f>
        <v>0</v>
      </c>
      <c r="HA7" s="486">
        <f>жовтень24!S67</f>
        <v>0</v>
      </c>
      <c r="HB7" s="486">
        <f>жовтень24!U67</f>
        <v>0</v>
      </c>
      <c r="HC7" s="486">
        <f>жовтень24!W67</f>
        <v>0</v>
      </c>
      <c r="HD7" s="486">
        <f>жовтень24!Y67</f>
        <v>0</v>
      </c>
      <c r="HE7" s="486">
        <f>жовтень24!AA67</f>
        <v>0</v>
      </c>
      <c r="HF7" s="486">
        <f>жовтень24!AC67</f>
        <v>0</v>
      </c>
      <c r="HG7" s="486">
        <f>жовтень24!AE67</f>
        <v>0</v>
      </c>
      <c r="HH7" s="486">
        <f>жовтень24!AG67</f>
        <v>0</v>
      </c>
      <c r="HI7" s="486">
        <f>жовтень24!AI67</f>
        <v>0</v>
      </c>
      <c r="HJ7" s="486">
        <f>жовтень24!AK67</f>
        <v>0</v>
      </c>
      <c r="HK7" s="486">
        <f>жовтень24!AM67</f>
        <v>0</v>
      </c>
      <c r="HL7" s="486">
        <f>жовтень24!AO67</f>
        <v>0</v>
      </c>
      <c r="HM7" s="486">
        <f>жовтень24!AQ67</f>
        <v>0</v>
      </c>
      <c r="HN7" s="486">
        <f>жовтень24!AS67</f>
        <v>0</v>
      </c>
      <c r="HO7" s="486">
        <f>жовтень24!AU67</f>
        <v>0</v>
      </c>
      <c r="HP7" s="486">
        <f>листопад24!C67</f>
        <v>0</v>
      </c>
      <c r="HQ7" s="486">
        <f>листопад24!E67</f>
        <v>0</v>
      </c>
      <c r="HR7" s="486">
        <f>листопад24!G67</f>
        <v>0</v>
      </c>
      <c r="HS7" s="486">
        <f>листопад24!I67</f>
        <v>0</v>
      </c>
      <c r="HT7" s="486">
        <f>листопад24!K67</f>
        <v>0</v>
      </c>
      <c r="HU7" s="486">
        <f>листопад24!M67</f>
        <v>0</v>
      </c>
      <c r="HV7" s="486">
        <f>листопад24!O67</f>
        <v>0</v>
      </c>
      <c r="HW7" s="486">
        <f>листопад24!Q67</f>
        <v>0</v>
      </c>
      <c r="HX7" s="486">
        <f>листопад24!S67</f>
        <v>0</v>
      </c>
      <c r="HY7" s="486">
        <f>листопад24!U67</f>
        <v>0</v>
      </c>
      <c r="HZ7" s="486">
        <f>листопад24!W67</f>
        <v>0</v>
      </c>
      <c r="IA7" s="486">
        <f>листопад24!Y67</f>
        <v>0</v>
      </c>
      <c r="IB7" s="486">
        <f>листопад24!AA67</f>
        <v>0</v>
      </c>
      <c r="IC7" s="486">
        <f>листопад24!AC67</f>
        <v>0</v>
      </c>
      <c r="ID7" s="486">
        <f>листопад24!AE67</f>
        <v>0</v>
      </c>
      <c r="IE7" s="486">
        <f>листопад24!AG67</f>
        <v>0</v>
      </c>
      <c r="IF7" s="486">
        <f>листопад24!AI67</f>
        <v>0</v>
      </c>
      <c r="IG7" s="486">
        <f>листопад24!AK67</f>
        <v>0</v>
      </c>
      <c r="IH7" s="486">
        <f>листопад24!AM67</f>
        <v>0</v>
      </c>
      <c r="II7" s="486">
        <f>листопад24!AO67</f>
        <v>0</v>
      </c>
      <c r="IJ7" s="486">
        <f>листопад24!AQ67</f>
        <v>0</v>
      </c>
      <c r="IK7" s="486">
        <f>листопад24!AS67</f>
        <v>0</v>
      </c>
      <c r="IL7" s="486">
        <f>ГРУДЕНЬ!C67</f>
        <v>0</v>
      </c>
      <c r="IM7" s="486">
        <f>ГРУДЕНЬ!E67</f>
        <v>0</v>
      </c>
      <c r="IN7" s="486">
        <f>ГРУДЕНЬ!G67</f>
        <v>0</v>
      </c>
      <c r="IO7" s="486">
        <f>ГРУДЕНЬ!I67</f>
        <v>0</v>
      </c>
      <c r="IP7" s="486">
        <f>ГРУДЕНЬ!K67</f>
        <v>0</v>
      </c>
      <c r="IQ7" s="486">
        <f>ГРУДЕНЬ!M67</f>
        <v>0</v>
      </c>
      <c r="IR7" s="486">
        <f>ГРУДЕНЬ!O67</f>
        <v>0</v>
      </c>
      <c r="IS7" s="486">
        <f>ГРУДЕНЬ!Q67</f>
        <v>0</v>
      </c>
      <c r="IT7" s="486">
        <f>ГРУДЕНЬ!S67</f>
        <v>0</v>
      </c>
      <c r="IU7" s="486">
        <f>ГРУДЕНЬ!U67</f>
        <v>0</v>
      </c>
      <c r="IV7" s="486">
        <f>ГРУДЕНЬ!W67</f>
        <v>0</v>
      </c>
      <c r="IW7" s="486">
        <f>ГРУДЕНЬ!Y67</f>
        <v>0</v>
      </c>
      <c r="IX7" s="486">
        <f>ГРУДЕНЬ!AA67</f>
        <v>0</v>
      </c>
      <c r="IY7" s="486">
        <f>ГРУДЕНЬ!AC67</f>
        <v>0</v>
      </c>
      <c r="IZ7" s="486">
        <f>ГРУДЕНЬ!AE67</f>
        <v>0</v>
      </c>
      <c r="JA7" s="486">
        <f>ГРУДЕНЬ!AG67</f>
        <v>0</v>
      </c>
      <c r="JB7" s="486">
        <f>ГРУДЕНЬ!AI67</f>
        <v>0</v>
      </c>
      <c r="JC7" s="486">
        <f>ГРУДЕНЬ!AK67</f>
        <v>0</v>
      </c>
    </row>
    <row r="8" spans="1:263">
      <c r="A8" s="6" t="s">
        <v>5</v>
      </c>
      <c r="B8" s="351">
        <f>січень24!C59</f>
        <v>7072300.1400000015</v>
      </c>
      <c r="C8" s="351">
        <f>січень24!E59</f>
        <v>7075469.1600000001</v>
      </c>
      <c r="D8" s="351">
        <f>січень24!G59</f>
        <v>7057079.1500000004</v>
      </c>
      <c r="E8" s="351">
        <f>січень24!I59</f>
        <v>7059948.1400000015</v>
      </c>
      <c r="F8" s="351">
        <f>січень24!K59</f>
        <v>6991433.2400000012</v>
      </c>
      <c r="G8" s="351">
        <f>січень24!M59</f>
        <v>7000040.2800000003</v>
      </c>
      <c r="H8" s="351">
        <f>січень24!O59</f>
        <v>7002880.3300000001</v>
      </c>
      <c r="I8" s="351">
        <f>січень24!Q59</f>
        <v>7200708.54</v>
      </c>
      <c r="J8" s="351">
        <f>січень24!S59</f>
        <v>7005104.330000001</v>
      </c>
      <c r="K8" s="351">
        <f>січень24!U59</f>
        <v>7014693.8500000006</v>
      </c>
      <c r="L8" s="351">
        <f>січень24!W59</f>
        <v>7023209.6200000001</v>
      </c>
      <c r="M8" s="351">
        <f>січень24!Y59</f>
        <v>7026048.1899999995</v>
      </c>
      <c r="N8" s="351">
        <f>січень24!AA59</f>
        <v>6961376.6400000006</v>
      </c>
      <c r="O8" s="351">
        <f>січень24!AC59</f>
        <v>6962800.3099999996</v>
      </c>
      <c r="P8" s="351">
        <f>січень24!AE59</f>
        <v>6974242.8499999996</v>
      </c>
      <c r="Q8" s="351">
        <f>січень24!AG59</f>
        <v>6982993.4899999984</v>
      </c>
      <c r="R8" s="351">
        <f>січень24!AI59</f>
        <v>6985910.3700000001</v>
      </c>
      <c r="S8" s="351">
        <f>січень24!AK59</f>
        <v>6988824.4100000001</v>
      </c>
      <c r="T8" s="351">
        <f>січень24!AM59</f>
        <v>6991738.4399999985</v>
      </c>
      <c r="U8" s="486">
        <f>січень24!AO59</f>
        <v>6992247.9399999985</v>
      </c>
      <c r="V8" s="486">
        <f>січень24!AQ59</f>
        <v>7000990.0299999993</v>
      </c>
      <c r="W8" s="486">
        <f>січень24!AS59</f>
        <v>7003904.0599999996</v>
      </c>
      <c r="X8" s="486">
        <f>січень24!AU59</f>
        <v>7112736.1300000008</v>
      </c>
      <c r="Y8" s="486">
        <f>лютий24!C59</f>
        <v>6982441.6600000011</v>
      </c>
      <c r="Z8" s="486">
        <f>лютий24!E59</f>
        <v>6985655.6899999995</v>
      </c>
      <c r="AA8" s="486">
        <f>лютий24!G59</f>
        <v>6994397.7699999996</v>
      </c>
      <c r="AB8" s="486">
        <f>лютий24!I59</f>
        <v>6873653.5899999999</v>
      </c>
      <c r="AC8" s="486">
        <f>лютий24!K59</f>
        <v>6882232.1399999997</v>
      </c>
      <c r="AD8" s="486">
        <f>лютий24!M59</f>
        <v>6882492.8600000003</v>
      </c>
      <c r="AE8" s="486">
        <f>лютий24!O59</f>
        <v>6896070.8899999997</v>
      </c>
      <c r="AF8" s="486">
        <f>лютий24!Q59</f>
        <v>6904812.96</v>
      </c>
      <c r="AG8" s="486">
        <f>лютий24!S59</f>
        <v>6907727.0100000007</v>
      </c>
      <c r="AH8" s="486">
        <f>лютий24!U59</f>
        <v>6909349.8499999996</v>
      </c>
      <c r="AI8" s="486">
        <f>лютий24!W59</f>
        <v>6946506.1500000013</v>
      </c>
      <c r="AJ8" s="486">
        <f>лютий24!Y59</f>
        <v>6882244.080000001</v>
      </c>
      <c r="AK8" s="486">
        <f>лютий24!AA59</f>
        <v>6885195.6000000006</v>
      </c>
      <c r="AL8" s="486">
        <f>лютий24!AC59</f>
        <v>7043454.1800000006</v>
      </c>
      <c r="AM8" s="486">
        <f>лютий24!AE59</f>
        <v>6895605.9000000013</v>
      </c>
      <c r="AN8" s="486">
        <f>лютий24!AG59</f>
        <v>6896589.7400000002</v>
      </c>
      <c r="AO8" s="486">
        <f>лютий24!AI59</f>
        <v>6897573.5800000001</v>
      </c>
      <c r="AP8" s="486">
        <f>лютий24!AK59</f>
        <v>6894306.1800000006</v>
      </c>
      <c r="AQ8" s="486">
        <f>лютий24!AM59</f>
        <v>6895290.0099999998</v>
      </c>
      <c r="AR8" s="486">
        <f>лютий24!AO59</f>
        <v>6896273.8600000013</v>
      </c>
      <c r="AS8" s="486">
        <f>лютий24!AQ59</f>
        <v>6884530.1599999992</v>
      </c>
      <c r="AT8" s="486">
        <f>березень24!C62</f>
        <v>6757519.3600000003</v>
      </c>
      <c r="AU8" s="486">
        <f>березень24!E62</f>
        <v>6769205.669999999</v>
      </c>
      <c r="AV8" s="486">
        <f>березень24!G62</f>
        <v>6754042.6299999999</v>
      </c>
      <c r="AW8" s="486">
        <f>березень24!I62</f>
        <v>6760463.3999999994</v>
      </c>
      <c r="AX8" s="486">
        <f>березень24!K62</f>
        <v>6744543.9099999983</v>
      </c>
      <c r="AY8" s="486">
        <f>березень24!M62</f>
        <v>6748347.7299999986</v>
      </c>
      <c r="AZ8" s="486">
        <f>березень24!O62</f>
        <v>6757866.7999999998</v>
      </c>
      <c r="BA8" s="486">
        <f>березень24!Q62</f>
        <v>6769009.6100000003</v>
      </c>
      <c r="BB8" s="486">
        <f>березень24!S62</f>
        <v>6772813.4500000002</v>
      </c>
      <c r="BC8" s="486">
        <f>березень24!U62</f>
        <v>6776576.4800000004</v>
      </c>
      <c r="BD8" s="486">
        <f>березень24!W62</f>
        <v>6780339.5200000005</v>
      </c>
      <c r="BE8" s="486">
        <f>березень24!Y62</f>
        <v>6789487.7599999998</v>
      </c>
      <c r="BF8" s="486">
        <f>березень24!AA62</f>
        <v>6999359.9299999997</v>
      </c>
      <c r="BG8" s="486">
        <f>березень24!AC62</f>
        <v>7003114.8199999994</v>
      </c>
      <c r="BH8" s="486">
        <f>березень24!AE62</f>
        <v>7015023.7000000002</v>
      </c>
      <c r="BI8" s="486">
        <f>березень24!AG62</f>
        <v>7018778.5900000008</v>
      </c>
      <c r="BJ8" s="486">
        <f>березень24!AI62</f>
        <v>7030043.2400000002</v>
      </c>
      <c r="BK8" s="486">
        <f>березень24!AK62</f>
        <v>7032014</v>
      </c>
      <c r="BL8" s="486">
        <f>березень24!AM62</f>
        <v>7035579.879999999</v>
      </c>
      <c r="BM8" s="486">
        <f>березень24!AO62</f>
        <v>7039145.7700000005</v>
      </c>
      <c r="BN8" s="486">
        <f>березень24!AQ62</f>
        <v>7042711.6700000009</v>
      </c>
      <c r="BO8" s="715">
        <f>березень24!AS62</f>
        <v>7121387.4299999997</v>
      </c>
      <c r="BP8" s="486">
        <f>квітень24!C63</f>
        <v>6933781.6900000004</v>
      </c>
      <c r="BQ8" s="486">
        <f>квітень24!E63</f>
        <v>6937647.5899999999</v>
      </c>
      <c r="BR8" s="486">
        <f>квітень24!G63</f>
        <v>6841689.629999999</v>
      </c>
      <c r="BS8" s="486">
        <f>квітень24!I63</f>
        <v>6827437.1999999983</v>
      </c>
      <c r="BT8" s="486">
        <f>квітень24!K63</f>
        <v>6830012.4500000011</v>
      </c>
      <c r="BU8" s="486">
        <f>квітень24!M63</f>
        <v>6840638.6099999994</v>
      </c>
      <c r="BV8" s="486">
        <f>квітень24!O63</f>
        <v>6849807.7999999998</v>
      </c>
      <c r="BW8" s="486">
        <f>квітень24!Q63</f>
        <v>6904377.7499999991</v>
      </c>
      <c r="BX8" s="486">
        <f>квітень24!S63</f>
        <v>6907919.8200000003</v>
      </c>
      <c r="BY8" s="486">
        <f>квітень24!U63</f>
        <v>6713019.0799999991</v>
      </c>
      <c r="BZ8" s="486">
        <f>квітень24!W63</f>
        <v>6723645.2800000003</v>
      </c>
      <c r="CA8" s="486">
        <f>квітень24!Y63</f>
        <v>6727211.7899999991</v>
      </c>
      <c r="CB8" s="486">
        <f>квітень24!AA63</f>
        <v>6738748.9100000001</v>
      </c>
      <c r="CC8" s="486">
        <f>квітень24!AC63</f>
        <v>6742310.5500000007</v>
      </c>
      <c r="CD8" s="486">
        <f>квітень24!AE63</f>
        <v>6745929.2700000005</v>
      </c>
      <c r="CE8" s="486">
        <f>квітень24!AG63</f>
        <v>6756785.4500000011</v>
      </c>
      <c r="CF8" s="486">
        <f>квітень24!AI63</f>
        <v>6760404.1699999999</v>
      </c>
      <c r="CG8" s="486">
        <f>квітень24!AK63</f>
        <v>6764022.8900000015</v>
      </c>
      <c r="CH8" s="486">
        <f>квітень24!AM63</f>
        <v>6767641.6299999999</v>
      </c>
      <c r="CI8" s="486">
        <f>квітень24!AO63</f>
        <v>6770444.290000001</v>
      </c>
      <c r="CJ8" s="486">
        <f>квітень24!AQ63</f>
        <v>6780990.5300000003</v>
      </c>
      <c r="CK8" s="486">
        <f>квітень24!AS63</f>
        <v>6807321.7700000005</v>
      </c>
      <c r="CL8" s="486">
        <f>ТРАВЕНЬ24!C62</f>
        <v>6607398.6300000008</v>
      </c>
      <c r="CM8" s="486">
        <f>ТРАВЕНЬ24!E62</f>
        <v>6610452.3200000003</v>
      </c>
      <c r="CN8" s="486">
        <f>ТРАВЕНЬ24!G62</f>
        <v>6613254.4900000002</v>
      </c>
      <c r="CO8" s="486">
        <f>ТРАВЕНЬ24!I62</f>
        <v>6622602.9300000006</v>
      </c>
      <c r="CP8" s="486">
        <f>ТРАВЕНЬ24!K62</f>
        <v>6610455.6300000008</v>
      </c>
      <c r="CQ8" s="486">
        <f>ТРАВЕНЬ24!M62</f>
        <v>6613257.8600000013</v>
      </c>
      <c r="CR8" s="486">
        <f>ТРАВЕНЬ24!O62</f>
        <v>6621996.1299999999</v>
      </c>
      <c r="CS8" s="486">
        <f>ТРАВЕНЬ24!Q62</f>
        <v>6624798.3199999994</v>
      </c>
      <c r="CT8" s="486">
        <f>ТРАВЕНЬ24!S62</f>
        <v>6632724.5199999996</v>
      </c>
      <c r="CU8" s="486">
        <f>ТРАВЕНЬ24!U62</f>
        <v>6635526.71</v>
      </c>
      <c r="CV8" s="486">
        <f>ТРАВЕНЬ24!W62</f>
        <v>6637513.6400000006</v>
      </c>
      <c r="CW8" s="486">
        <f>ТРАВЕНЬ24!Y62</f>
        <v>6640304.4199999999</v>
      </c>
      <c r="CX8" s="486">
        <f>ТРАВЕНЬ24!AA62</f>
        <v>6643095.2000000002</v>
      </c>
      <c r="CY8" s="486">
        <f>ТРАВЕНЬ24!AC62</f>
        <v>6597456.7700000005</v>
      </c>
      <c r="CZ8" s="486">
        <f>ТРАВЕНЬ24!AE62</f>
        <v>6757416.6100000013</v>
      </c>
      <c r="DA8" s="486">
        <f>ТРАВЕНЬ24!AG62</f>
        <v>6760207.3899999997</v>
      </c>
      <c r="DB8" s="486">
        <f>ТРАВЕНЬ24!AI62</f>
        <v>6762998.1699999999</v>
      </c>
      <c r="DC8" s="486">
        <f>ТРАВЕНЬ24!AK62</f>
        <v>6765788.9499999993</v>
      </c>
      <c r="DD8" s="486">
        <f>ТРАВЕНЬ24!AM62</f>
        <v>6774161.2899999991</v>
      </c>
      <c r="DE8" s="486">
        <f>ТРАВЕНЬ24!AO62</f>
        <v>6628119.9900000002</v>
      </c>
      <c r="DF8" s="486">
        <f>ТРАВЕНЬ24!AQ62</f>
        <v>6630910.7399999984</v>
      </c>
      <c r="DG8" s="486">
        <f>ТРАВЕНЬ24!AS62</f>
        <v>6534225.1900000004</v>
      </c>
      <c r="DH8" s="486">
        <f>ТРАВЕНЬ24!AU62</f>
        <v>6592557.3800000008</v>
      </c>
      <c r="DI8" s="486">
        <f>червень24!C62</f>
        <v>6410493.4000000004</v>
      </c>
      <c r="DJ8" s="486">
        <f>червень24!E62</f>
        <v>6414060.3399999999</v>
      </c>
      <c r="DK8" s="486">
        <f>червень24!G62</f>
        <v>6416357.6900000004</v>
      </c>
      <c r="DL8" s="486">
        <f>червень24!I62</f>
        <v>6403498.7200000007</v>
      </c>
      <c r="DM8" s="486">
        <f>червень24!K62</f>
        <v>6343268.7600000007</v>
      </c>
      <c r="DN8" s="486">
        <f>червень24!M62</f>
        <v>6349690.870000001</v>
      </c>
      <c r="DO8" s="486">
        <f>червень24!O62</f>
        <v>6352015.4400000004</v>
      </c>
      <c r="DP8" s="486">
        <f>червень24!Q62</f>
        <v>6357603.3200000012</v>
      </c>
      <c r="DQ8" s="486">
        <f>червень24!S62</f>
        <v>6359927.8500000006</v>
      </c>
      <c r="DR8" s="486">
        <f>червень24!U62</f>
        <v>6362261.3100000005</v>
      </c>
      <c r="DS8" s="486">
        <f>червень24!W62</f>
        <v>6369261.620000001</v>
      </c>
      <c r="DT8" s="486">
        <f>червень24!Y62</f>
        <v>6371595.0600000005</v>
      </c>
      <c r="DU8" s="486">
        <f>червень24!AA62</f>
        <v>6515032.0500000007</v>
      </c>
      <c r="DV8" s="486">
        <f>червень24!AC62</f>
        <v>6464629.4600000009</v>
      </c>
      <c r="DW8" s="486">
        <f>червень24!AE62</f>
        <v>6585727.2999999989</v>
      </c>
      <c r="DX8" s="486">
        <f>червень24!AG62</f>
        <v>6592716.8600000013</v>
      </c>
      <c r="DY8" s="486">
        <f>червень24!AI62</f>
        <v>6485699.8500000006</v>
      </c>
      <c r="DZ8" s="486">
        <f>червень24!AK62</f>
        <v>6488612.9700000007</v>
      </c>
      <c r="EA8" s="486">
        <f>червень24!AM62</f>
        <v>6391312.6299999999</v>
      </c>
      <c r="EB8" s="486">
        <f>червень24!AO62</f>
        <v>6393512.2700000005</v>
      </c>
      <c r="EC8" s="486">
        <f>червень24!AQ62</f>
        <v>6454213.3499999987</v>
      </c>
      <c r="ED8" s="486">
        <f>липень24!C62</f>
        <v>6279336.9099999992</v>
      </c>
      <c r="EE8" s="486">
        <f>липень24!E62</f>
        <v>6281836.5699999994</v>
      </c>
      <c r="EF8" s="486">
        <f>липень24!G62</f>
        <v>6268648.79</v>
      </c>
      <c r="EG8" s="486">
        <f>липень24!I62</f>
        <v>6218036.1200000001</v>
      </c>
      <c r="EH8" s="486">
        <f>липень24!K62</f>
        <v>6219885.7699999996</v>
      </c>
      <c r="EI8" s="486">
        <f>липень24!M62</f>
        <v>6226484.7199999997</v>
      </c>
      <c r="EJ8" s="486">
        <f>липень24!O62</f>
        <v>6229626.1900000004</v>
      </c>
      <c r="EK8" s="486">
        <f>липень24!Q62</f>
        <v>6413799.5799999991</v>
      </c>
      <c r="EL8" s="486">
        <f>липень24!S62</f>
        <v>6237376.8399999989</v>
      </c>
      <c r="EM8" s="486">
        <f>липень24!U62</f>
        <v>6238414.6799999988</v>
      </c>
      <c r="EN8" s="486">
        <f>липень24!W62</f>
        <v>6245013.6399999997</v>
      </c>
      <c r="EO8" s="486">
        <f>липень24!Y62</f>
        <v>6247213.2800000003</v>
      </c>
      <c r="EP8" s="486">
        <f>липень24!AA62</f>
        <v>6249486.3200000003</v>
      </c>
      <c r="EQ8" s="486">
        <f>липень24!AC62</f>
        <v>6251759.3799999999</v>
      </c>
      <c r="ER8" s="486">
        <f>липень24!AE62</f>
        <v>6254032.4299999997</v>
      </c>
      <c r="ES8" s="486">
        <f>липень24!AG62</f>
        <v>6260851.6099999994</v>
      </c>
      <c r="ET8" s="486">
        <f>липень24!AI62</f>
        <v>6271608.21</v>
      </c>
      <c r="EU8" s="486">
        <f>липень24!AK62</f>
        <v>6273878.3900000006</v>
      </c>
      <c r="EV8" s="486">
        <f>липень24!AM62</f>
        <v>6276148.6099999994</v>
      </c>
      <c r="EW8" s="486">
        <f>липень24!AO62</f>
        <v>6278450.6099999994</v>
      </c>
      <c r="EX8" s="486">
        <f>липень24!AQ62</f>
        <v>6285356.6399999997</v>
      </c>
      <c r="EY8" s="486">
        <f>липень24!AS62</f>
        <v>6287658.629999999</v>
      </c>
      <c r="EZ8" s="486">
        <f>липень24!AU62</f>
        <v>6364402.870000001</v>
      </c>
      <c r="FA8" s="486">
        <f>серпень24!C63</f>
        <v>6195230.2799999993</v>
      </c>
      <c r="FB8" s="486">
        <f>серпень24!E63</f>
        <v>6197832.3000000007</v>
      </c>
      <c r="FC8" s="486">
        <f>серпень24!G63</f>
        <v>6182714.8500000006</v>
      </c>
      <c r="FD8" s="486">
        <f>серпень24!I63</f>
        <v>6167979.2500000009</v>
      </c>
      <c r="FE8" s="486">
        <f>серпень24!K63</f>
        <v>6171552.4800000004</v>
      </c>
      <c r="FF8" s="486">
        <f>серпень24!M63</f>
        <v>6173742.7400000012</v>
      </c>
      <c r="FG8" s="486">
        <f>серпень24!O63</f>
        <v>6175437.0199999996</v>
      </c>
      <c r="FH8" s="486">
        <f>серпень24!Q63</f>
        <v>6182007.8499999996</v>
      </c>
      <c r="FI8" s="486">
        <f>серпень24!S63</f>
        <v>6187299.96</v>
      </c>
      <c r="FJ8" s="486">
        <f>серпень24!U63</f>
        <v>6117832.8900000015</v>
      </c>
      <c r="FK8" s="486">
        <f>серпень24!W63</f>
        <v>6120031.6300000018</v>
      </c>
      <c r="FL8" s="486">
        <f>серпень24!Y63</f>
        <v>6122230.3800000018</v>
      </c>
      <c r="FM8" s="486">
        <f>серпень24!AA63</f>
        <v>6128826.6500000022</v>
      </c>
      <c r="FN8" s="486">
        <f>серпень24!AC63</f>
        <v>6279857.5000000019</v>
      </c>
      <c r="FO8" s="486">
        <f>серпень24!AE63</f>
        <v>6282056.2500000019</v>
      </c>
      <c r="FP8" s="486">
        <f>серпень24!AG63</f>
        <v>6135422.9200000027</v>
      </c>
      <c r="FQ8" s="486">
        <f>серпень24!AI63</f>
        <v>6137633.870000001</v>
      </c>
      <c r="FR8" s="486">
        <f>серпень24!AK63</f>
        <v>6144266.8800000008</v>
      </c>
      <c r="FS8" s="486">
        <f>серпень24!AM63</f>
        <v>6146477.8400000017</v>
      </c>
      <c r="FT8" s="486">
        <f>серпень24!AO63</f>
        <v>6156695.0099999998</v>
      </c>
      <c r="FU8" s="486">
        <f>серпень24!AQ63</f>
        <v>6158978.5900000008</v>
      </c>
      <c r="FV8" s="486">
        <f>серпень24!AS63</f>
        <v>6161262.1500000004</v>
      </c>
      <c r="FW8" s="486">
        <f>серпень24!AU63</f>
        <v>6243346.8899999997</v>
      </c>
      <c r="FX8" s="486">
        <f>'вересень 24'!C68</f>
        <v>6052992.1799999988</v>
      </c>
      <c r="FY8" s="486">
        <f>'вересень 24'!E68</f>
        <v>6055275.7399999993</v>
      </c>
      <c r="FZ8" s="486">
        <f>'вересень 24'!G68</f>
        <v>6053021.5800000001</v>
      </c>
      <c r="GA8" s="486">
        <f>'вересень 24'!I68</f>
        <v>5985094.0099999988</v>
      </c>
      <c r="GB8" s="486">
        <f>'вересень 24'!K68</f>
        <v>5959632.7500000009</v>
      </c>
      <c r="GC8" s="486">
        <f>'вересень 24'!M68</f>
        <v>5959525.3100000005</v>
      </c>
      <c r="GD8" s="486">
        <f>'вересень 24'!O68</f>
        <v>5964426.9700000007</v>
      </c>
      <c r="GE8" s="486">
        <f>'вересень 24'!Q68</f>
        <v>5966662.9700000007</v>
      </c>
      <c r="GF8" s="486">
        <f>'вересень 24'!S68</f>
        <v>5968898.9600000009</v>
      </c>
      <c r="GG8" s="486">
        <f>'вересень 24'!U68</f>
        <v>5970563.5300000003</v>
      </c>
      <c r="GH8" s="486">
        <f>'вересень 24'!W68</f>
        <v>5977271.54</v>
      </c>
      <c r="GI8" s="486">
        <f>'вересень 24'!Y68</f>
        <v>5980449.3600000003</v>
      </c>
      <c r="GJ8" s="486">
        <f>'вересень 24'!AA68</f>
        <v>5982684.6100000013</v>
      </c>
      <c r="GK8" s="486">
        <f>'вересень 24'!AC68</f>
        <v>6126900.9000000013</v>
      </c>
      <c r="GL8" s="486">
        <f>'вересень 24'!AE68</f>
        <v>6247904.2000000002</v>
      </c>
      <c r="GM8" s="486">
        <f>'вересень 24'!AG68</f>
        <v>6254609.9999999991</v>
      </c>
      <c r="GN8" s="486">
        <f>'вересень 24'!AI68</f>
        <v>6138077.2300000014</v>
      </c>
      <c r="GO8" s="486">
        <f>'вересень 24'!AK68</f>
        <v>6148323.8799999999</v>
      </c>
      <c r="GP8" s="486">
        <f>'вересень 24'!AM68</f>
        <v>6151147.6499999994</v>
      </c>
      <c r="GQ8" s="486">
        <f>'вересень 24'!AO68</f>
        <v>6153257.9399999995</v>
      </c>
      <c r="GR8" s="486">
        <f>'вересень 24'!AQ68</f>
        <v>6225815.5599999987</v>
      </c>
      <c r="GS8" s="486">
        <f>жовтень24!C68</f>
        <v>6102458.9099999983</v>
      </c>
      <c r="GT8" s="486">
        <f>жовтень24!E68</f>
        <v>6104838.6099999994</v>
      </c>
      <c r="GU8" s="486">
        <f>жовтень24!G68</f>
        <v>6106918.3099999987</v>
      </c>
      <c r="GV8" s="486">
        <f>жовтень24!I68</f>
        <v>6108998.04</v>
      </c>
      <c r="GW8" s="486">
        <f>жовтень24!K68</f>
        <v>6104737.6399999987</v>
      </c>
      <c r="GX8" s="486">
        <f>жовтень24!M68</f>
        <v>6099552.8099999996</v>
      </c>
      <c r="GY8" s="486">
        <f>жовтень24!O68</f>
        <v>6287463.2700000014</v>
      </c>
      <c r="GZ8" s="486">
        <f>жовтень24!Q68</f>
        <v>6049497.1099999985</v>
      </c>
      <c r="HA8" s="486">
        <f>жовтень24!S68</f>
        <v>6052435.3099999996</v>
      </c>
      <c r="HB8" s="486">
        <f>жовтень24!U68</f>
        <v>6058674.4500000002</v>
      </c>
      <c r="HC8" s="486">
        <f>жовтень24!W68</f>
        <v>6060776.1600000001</v>
      </c>
      <c r="HD8" s="486">
        <f>жовтень24!Y68</f>
        <v>6062048.9299999997</v>
      </c>
      <c r="HE8" s="486">
        <f>жовтень24!AA68</f>
        <v>6072336.1199999992</v>
      </c>
      <c r="HF8" s="486">
        <f>жовтень24!AC68</f>
        <v>6012516.6900000004</v>
      </c>
      <c r="HG8" s="486">
        <f>жовтень24!AE68</f>
        <v>6018993.1499999994</v>
      </c>
      <c r="HH8" s="486">
        <f>жовтень24!AG68</f>
        <v>6021151.96</v>
      </c>
      <c r="HI8" s="486">
        <f>жовтень24!AI68</f>
        <v>6023310.7699999986</v>
      </c>
      <c r="HJ8" s="486">
        <f>жовтень24!AK68</f>
        <v>6025469.5999999996</v>
      </c>
      <c r="HK8" s="486">
        <f>жовтень24!AM68</f>
        <v>6027628.4099999983</v>
      </c>
      <c r="HL8" s="486">
        <f>жовтень24!AO68</f>
        <v>6034050.4899999984</v>
      </c>
      <c r="HM8" s="486">
        <f>жовтень24!AQ68</f>
        <v>6036154.9199999999</v>
      </c>
      <c r="HN8" s="486">
        <f>жовтень24!AS68</f>
        <v>6038259.3599999994</v>
      </c>
      <c r="HO8" s="486">
        <f>жовтень24!AU68</f>
        <v>6013761.0500000007</v>
      </c>
      <c r="HP8" s="486">
        <f>листопад24!C68</f>
        <v>5887066.71</v>
      </c>
      <c r="HQ8" s="486">
        <f>листопад24!E68</f>
        <v>5893477.6500000004</v>
      </c>
      <c r="HR8" s="486">
        <f>листопад24!G68</f>
        <v>5898710.1699999999</v>
      </c>
      <c r="HS8" s="486">
        <f>листопад24!I68</f>
        <v>5831691.9199999999</v>
      </c>
      <c r="HT8" s="486">
        <f>листопад24!K68</f>
        <v>5833795.6300000008</v>
      </c>
      <c r="HU8" s="486">
        <f>листопад24!M68</f>
        <v>5835899.3600000003</v>
      </c>
      <c r="HV8" s="486">
        <f>листопад24!O68</f>
        <v>5777191.5899999999</v>
      </c>
      <c r="HW8" s="486">
        <f>листопад24!Q68</f>
        <v>5760351.5200000005</v>
      </c>
      <c r="HX8" s="486">
        <f>листопад24!S68</f>
        <v>5768133.5600000005</v>
      </c>
      <c r="HY8" s="486">
        <f>листопад24!U68</f>
        <v>5412072.7400000002</v>
      </c>
      <c r="HZ8" s="486">
        <f>листопад24!W68</f>
        <v>5413921.9799999995</v>
      </c>
      <c r="IA8" s="486">
        <f>листопад24!Y68</f>
        <v>5418391.5200000014</v>
      </c>
      <c r="IB8" s="486">
        <f>листопад24!AA68</f>
        <v>5568950.5700000012</v>
      </c>
      <c r="IC8" s="486">
        <f>листопад24!AC68</f>
        <v>5570677.4800000004</v>
      </c>
      <c r="ID8" s="486">
        <f>листопад24!AE68</f>
        <v>5423572.2700000005</v>
      </c>
      <c r="IE8" s="486">
        <f>листопад24!AG68</f>
        <v>5425299.1900000004</v>
      </c>
      <c r="IF8" s="486">
        <f>листопад24!AI68</f>
        <v>5430479.9400000004</v>
      </c>
      <c r="IG8" s="486">
        <f>листопад24!AK68</f>
        <v>5432206.8700000001</v>
      </c>
      <c r="IH8" s="486">
        <f>листопад24!AM68</f>
        <v>5440947.0100000007</v>
      </c>
      <c r="II8" s="486">
        <f>листопад24!AO68</f>
        <v>5442957.9900000002</v>
      </c>
      <c r="IJ8" s="486">
        <f>листопад24!AQ68</f>
        <v>5444969</v>
      </c>
      <c r="IK8" s="486">
        <f>листопад24!AS68</f>
        <v>5527119.8999999985</v>
      </c>
      <c r="IL8" s="486">
        <f>ГРУДЕНЬ!C68</f>
        <v>5405907.129999999</v>
      </c>
      <c r="IM8" s="486">
        <f>ГРУДЕНЬ!E68</f>
        <v>5408218.1399999997</v>
      </c>
      <c r="IN8" s="486">
        <f>ГРУДЕНЬ!G68</f>
        <v>5413850.4799999995</v>
      </c>
      <c r="IO8" s="486">
        <f>ГРУДЕНЬ!I68</f>
        <v>5339694.7399999993</v>
      </c>
      <c r="IP8" s="486">
        <f>ГРУДЕНЬ!K68</f>
        <v>5341670.67</v>
      </c>
      <c r="IQ8" s="486">
        <f>ГРУДЕНЬ!M68</f>
        <v>5347598.49</v>
      </c>
      <c r="IR8" s="486">
        <f>ГРУДЕНЬ!O68</f>
        <v>5295616.839999998</v>
      </c>
      <c r="IS8" s="486">
        <f>ГРУДЕНЬ!Q68</f>
        <v>5298547.2399999984</v>
      </c>
      <c r="IT8" s="486">
        <f>ГРУДЕНЬ!S68</f>
        <v>5300535.8499999978</v>
      </c>
      <c r="IU8" s="486">
        <f>ГРУДЕНЬ!U68</f>
        <v>5302524.4099999992</v>
      </c>
      <c r="IV8" s="486">
        <f>ГРУДЕНЬ!W68</f>
        <v>5308490.1599999992</v>
      </c>
      <c r="IW8" s="486">
        <f>ГРУДЕНЬ!Y68</f>
        <v>5310478.7299999995</v>
      </c>
      <c r="IX8" s="486">
        <f>ГРУДЕНЬ!AA68</f>
        <v>5288807.1500000004</v>
      </c>
      <c r="IY8" s="486">
        <f>ГРУДЕНЬ!AC68</f>
        <v>5412511.2100000009</v>
      </c>
      <c r="IZ8" s="486">
        <f>ГРУДЕНЬ!AE68</f>
        <v>5515446.1299999999</v>
      </c>
      <c r="JA8" s="486">
        <f>ГРУДЕНЬ!AG68</f>
        <v>5420449.209999999</v>
      </c>
      <c r="JB8" s="486">
        <f>ГРУДЕНЬ!AI68</f>
        <v>5430564.0499999989</v>
      </c>
      <c r="JC8" s="486">
        <f>ГРУДЕНЬ!AK68</f>
        <v>5432558.7399999993</v>
      </c>
    </row>
    <row r="9" spans="1:263" ht="19.5" customHeight="1">
      <c r="A9" s="8" t="s">
        <v>6</v>
      </c>
      <c r="B9" s="352">
        <f t="shared" ref="B9:H9" si="10">SUM(B10:B14)</f>
        <v>544354.30000000005</v>
      </c>
      <c r="C9" s="352">
        <f t="shared" si="10"/>
        <v>512611.33</v>
      </c>
      <c r="D9" s="352">
        <f t="shared" si="10"/>
        <v>527864.04</v>
      </c>
      <c r="E9" s="352">
        <f t="shared" si="10"/>
        <v>543119.21000000008</v>
      </c>
      <c r="F9" s="352">
        <f t="shared" si="10"/>
        <v>559032.74999999988</v>
      </c>
      <c r="G9" s="352">
        <f t="shared" si="10"/>
        <v>604818.65</v>
      </c>
      <c r="H9" s="352">
        <f t="shared" si="10"/>
        <v>140845.22</v>
      </c>
      <c r="I9" s="352">
        <f t="shared" ref="I9:P9" si="11">SUM(I10:I14)</f>
        <v>162610.9</v>
      </c>
      <c r="J9" s="352">
        <f t="shared" si="11"/>
        <v>177873.99</v>
      </c>
      <c r="K9" s="352">
        <f t="shared" si="11"/>
        <v>192143.43000000002</v>
      </c>
      <c r="L9" s="352">
        <f t="shared" si="11"/>
        <v>237947.19</v>
      </c>
      <c r="M9" s="352">
        <f t="shared" si="11"/>
        <v>253220.78</v>
      </c>
      <c r="N9" s="352">
        <f t="shared" si="11"/>
        <v>268490.37</v>
      </c>
      <c r="O9" s="352">
        <f t="shared" si="11"/>
        <v>287959.36</v>
      </c>
      <c r="P9" s="352">
        <f t="shared" si="11"/>
        <v>303115.87</v>
      </c>
      <c r="Q9" s="352">
        <f t="shared" ref="Q9:X9" si="12">SUM(Q10:Q14)</f>
        <v>348965.58999999997</v>
      </c>
      <c r="R9" s="352">
        <f t="shared" si="12"/>
        <v>364254.60000000003</v>
      </c>
      <c r="S9" s="352">
        <f t="shared" si="12"/>
        <v>382541.16</v>
      </c>
      <c r="T9" s="352">
        <f t="shared" si="12"/>
        <v>394840.06</v>
      </c>
      <c r="U9" s="352">
        <f t="shared" si="12"/>
        <v>410135.77</v>
      </c>
      <c r="V9" s="352">
        <f t="shared" si="12"/>
        <v>456029.95</v>
      </c>
      <c r="W9" s="352">
        <f t="shared" si="12"/>
        <v>471321.2</v>
      </c>
      <c r="X9" s="352">
        <f t="shared" si="12"/>
        <v>551274.23</v>
      </c>
      <c r="Y9" s="352">
        <f t="shared" ref="Y9:AF9" si="13">SUM(Y10:Y14)</f>
        <v>566575.32999999996</v>
      </c>
      <c r="Z9" s="352">
        <f t="shared" si="13"/>
        <v>520310.13999999996</v>
      </c>
      <c r="AA9" s="352">
        <f t="shared" si="13"/>
        <v>328704.23999999993</v>
      </c>
      <c r="AB9" s="352">
        <f t="shared" si="13"/>
        <v>335702.39</v>
      </c>
      <c r="AC9" s="352">
        <f t="shared" si="13"/>
        <v>115826.87</v>
      </c>
      <c r="AD9" s="352">
        <f t="shared" si="13"/>
        <v>137660.30000000002</v>
      </c>
      <c r="AE9" s="352">
        <f t="shared" si="13"/>
        <v>148285.54</v>
      </c>
      <c r="AF9" s="352">
        <f t="shared" si="13"/>
        <v>194285.65</v>
      </c>
      <c r="AG9" s="352">
        <f t="shared" ref="AG9:AL9" si="14">SUM(AG10:AG14)</f>
        <v>209628.87999999998</v>
      </c>
      <c r="AH9" s="352">
        <f t="shared" si="14"/>
        <v>223669</v>
      </c>
      <c r="AI9" s="352">
        <f t="shared" si="14"/>
        <v>244939.7</v>
      </c>
      <c r="AJ9" s="352">
        <f t="shared" si="14"/>
        <v>260284.9</v>
      </c>
      <c r="AK9" s="352">
        <f t="shared" si="14"/>
        <v>306322.77</v>
      </c>
      <c r="AL9" s="352">
        <f t="shared" si="14"/>
        <v>319618.53999999998</v>
      </c>
      <c r="AM9" s="352">
        <f t="shared" ref="AM9:AS9" si="15">SUM(AM10:AM14)</f>
        <v>334972.5</v>
      </c>
      <c r="AN9" s="352">
        <f t="shared" si="15"/>
        <v>350329.2</v>
      </c>
      <c r="AO9" s="352">
        <f t="shared" si="15"/>
        <v>365691.06000000006</v>
      </c>
      <c r="AP9" s="352">
        <f t="shared" si="15"/>
        <v>411783.46000000008</v>
      </c>
      <c r="AQ9" s="352">
        <f t="shared" si="15"/>
        <v>427150.23000000004</v>
      </c>
      <c r="AR9" s="352">
        <f t="shared" si="15"/>
        <v>442522.98000000004</v>
      </c>
      <c r="AS9" s="352">
        <f t="shared" si="15"/>
        <v>498000.1</v>
      </c>
      <c r="AT9" s="352">
        <f t="shared" ref="AT9:BA9" si="16">SUM(AT10:AT14)</f>
        <v>513378.24</v>
      </c>
      <c r="AU9" s="352">
        <f t="shared" si="16"/>
        <v>559519.72</v>
      </c>
      <c r="AV9" s="352">
        <f t="shared" si="16"/>
        <v>308486.52999999997</v>
      </c>
      <c r="AW9" s="352">
        <f t="shared" si="16"/>
        <v>324234.96000000002</v>
      </c>
      <c r="AX9" s="352">
        <f t="shared" si="16"/>
        <v>109585.70999999999</v>
      </c>
      <c r="AY9" s="352">
        <f t="shared" si="16"/>
        <v>124966.13</v>
      </c>
      <c r="AZ9" s="352">
        <f t="shared" si="16"/>
        <v>177625.06</v>
      </c>
      <c r="BA9" s="352">
        <f t="shared" si="16"/>
        <v>194067.49000000002</v>
      </c>
      <c r="BB9" s="352">
        <f t="shared" ref="BB9:BH9" si="17">SUM(BB10:BB14)</f>
        <v>209466.7</v>
      </c>
      <c r="BC9" s="352">
        <f t="shared" si="17"/>
        <v>225366.72000000003</v>
      </c>
      <c r="BD9" s="352">
        <f t="shared" si="17"/>
        <v>240777.4</v>
      </c>
      <c r="BE9" s="352">
        <f t="shared" si="17"/>
        <v>290523.72000000003</v>
      </c>
      <c r="BF9" s="352">
        <f t="shared" si="17"/>
        <v>305431.71000000002</v>
      </c>
      <c r="BG9" s="352">
        <f t="shared" si="17"/>
        <v>320851.33</v>
      </c>
      <c r="BH9" s="352">
        <f t="shared" si="17"/>
        <v>336251.76</v>
      </c>
      <c r="BI9" s="352">
        <f t="shared" ref="BI9:BQ9" si="18">SUM(BI10:BI14)</f>
        <v>351653.73000000004</v>
      </c>
      <c r="BJ9" s="352">
        <f t="shared" si="18"/>
        <v>397882.07000000007</v>
      </c>
      <c r="BK9" s="352">
        <f t="shared" si="18"/>
        <v>413314.08</v>
      </c>
      <c r="BL9" s="352">
        <f t="shared" si="18"/>
        <v>428743.34</v>
      </c>
      <c r="BM9" s="352">
        <f t="shared" si="18"/>
        <v>444174.01</v>
      </c>
      <c r="BN9" s="352">
        <f t="shared" si="18"/>
        <v>459596.79</v>
      </c>
      <c r="BO9" s="716">
        <f t="shared" si="18"/>
        <v>520253.15999999992</v>
      </c>
      <c r="BP9" s="720">
        <f t="shared" si="18"/>
        <v>535689.78</v>
      </c>
      <c r="BQ9" s="352">
        <f t="shared" si="18"/>
        <v>518162.55000000005</v>
      </c>
      <c r="BR9" s="352">
        <f t="shared" ref="BR9:BW9" si="19">SUM(BR10:BR14)</f>
        <v>47817.84</v>
      </c>
      <c r="BS9" s="352">
        <f t="shared" si="19"/>
        <v>63269.090000000004</v>
      </c>
      <c r="BT9" s="352">
        <f t="shared" si="19"/>
        <v>85334.239999999991</v>
      </c>
      <c r="BU9" s="352">
        <f t="shared" si="19"/>
        <v>131702.09</v>
      </c>
      <c r="BV9" s="352">
        <f t="shared" si="19"/>
        <v>147968.37</v>
      </c>
      <c r="BW9" s="352">
        <f t="shared" si="19"/>
        <v>163434.29</v>
      </c>
      <c r="BX9" s="352">
        <f t="shared" ref="BX9:CF9" si="20">SUM(BX10:BX14)</f>
        <v>178902.71000000002</v>
      </c>
      <c r="BY9" s="352">
        <f t="shared" si="20"/>
        <v>194385.16000000003</v>
      </c>
      <c r="BZ9" s="352">
        <f t="shared" si="20"/>
        <v>240831.83000000002</v>
      </c>
      <c r="CA9" s="352">
        <f t="shared" si="20"/>
        <v>256323.06000000003</v>
      </c>
      <c r="CB9" s="352">
        <f t="shared" si="20"/>
        <v>269928.38</v>
      </c>
      <c r="CC9" s="352">
        <f t="shared" si="20"/>
        <v>291041.46999999997</v>
      </c>
      <c r="CD9" s="352">
        <f t="shared" si="20"/>
        <v>306513.36999999994</v>
      </c>
      <c r="CE9" s="352">
        <f t="shared" si="20"/>
        <v>352932.02999999997</v>
      </c>
      <c r="CF9" s="352">
        <f t="shared" si="20"/>
        <v>368408.66999999993</v>
      </c>
      <c r="CG9" s="352">
        <f t="shared" ref="CG9:CN9" si="21">SUM(CG10:CG14)</f>
        <v>383891.30999999994</v>
      </c>
      <c r="CH9" s="352">
        <f t="shared" si="21"/>
        <v>399360.01</v>
      </c>
      <c r="CI9" s="352">
        <f t="shared" si="21"/>
        <v>414840.38999999996</v>
      </c>
      <c r="CJ9" s="352">
        <f t="shared" si="21"/>
        <v>461304.20999999996</v>
      </c>
      <c r="CK9" s="352">
        <f t="shared" si="21"/>
        <v>525901.6</v>
      </c>
      <c r="CL9" s="720">
        <f t="shared" si="21"/>
        <v>507391.51</v>
      </c>
      <c r="CM9" s="352">
        <f t="shared" si="21"/>
        <v>496279.39999999997</v>
      </c>
      <c r="CN9" s="352">
        <f t="shared" si="21"/>
        <v>48185.57</v>
      </c>
      <c r="CO9" s="352">
        <f t="shared" ref="CO9:CV9" si="22">SUM(CO10:CO14)</f>
        <v>101295.87999999999</v>
      </c>
      <c r="CP9" s="352">
        <f t="shared" si="22"/>
        <v>116319.96999999999</v>
      </c>
      <c r="CQ9" s="352">
        <f t="shared" si="22"/>
        <v>131838.72</v>
      </c>
      <c r="CR9" s="352">
        <f t="shared" si="22"/>
        <v>148223.71000000002</v>
      </c>
      <c r="CS9" s="352">
        <f t="shared" si="22"/>
        <v>163749.16</v>
      </c>
      <c r="CT9" s="352">
        <f t="shared" si="22"/>
        <v>216846.9</v>
      </c>
      <c r="CU9" s="352">
        <f t="shared" si="22"/>
        <v>232384.01999999996</v>
      </c>
      <c r="CV9" s="352">
        <f t="shared" si="22"/>
        <v>247100.08000000002</v>
      </c>
      <c r="CW9" s="352">
        <f t="shared" ref="CW9:DC9" si="23">SUM(CW10:CW14)</f>
        <v>262622.68</v>
      </c>
      <c r="CX9" s="352">
        <f t="shared" si="23"/>
        <v>278146.87</v>
      </c>
      <c r="CY9" s="352">
        <f t="shared" si="23"/>
        <v>324725.82</v>
      </c>
      <c r="CZ9" s="352">
        <f t="shared" si="23"/>
        <v>338949.61</v>
      </c>
      <c r="DA9" s="352">
        <f t="shared" si="23"/>
        <v>354484.15</v>
      </c>
      <c r="DB9" s="352">
        <f t="shared" si="23"/>
        <v>370515.47000000003</v>
      </c>
      <c r="DC9" s="352">
        <f t="shared" si="23"/>
        <v>386051.48000000004</v>
      </c>
      <c r="DD9" s="352">
        <f t="shared" ref="DD9:DJ9" si="24">SUM(DD10:DD14)</f>
        <v>432654.59</v>
      </c>
      <c r="DE9" s="352">
        <f t="shared" si="24"/>
        <v>447709.03</v>
      </c>
      <c r="DF9" s="352">
        <f t="shared" si="24"/>
        <v>463271.74000000005</v>
      </c>
      <c r="DG9" s="352">
        <f t="shared" si="24"/>
        <v>478839.16000000003</v>
      </c>
      <c r="DH9" s="352">
        <f t="shared" si="24"/>
        <v>508248.24</v>
      </c>
      <c r="DI9" s="352">
        <f t="shared" si="24"/>
        <v>554964.46000000008</v>
      </c>
      <c r="DJ9" s="352">
        <f t="shared" si="24"/>
        <v>560127.83000000007</v>
      </c>
      <c r="DK9" s="352">
        <f t="shared" ref="DK9:DQ9" si="25">SUM(DK10:DK14)</f>
        <v>85977.95</v>
      </c>
      <c r="DL9" s="352">
        <f t="shared" si="25"/>
        <v>102061.17</v>
      </c>
      <c r="DM9" s="352">
        <f t="shared" si="25"/>
        <v>117661.51</v>
      </c>
      <c r="DN9" s="352">
        <f t="shared" si="25"/>
        <v>170957.64</v>
      </c>
      <c r="DO9" s="352">
        <f t="shared" si="25"/>
        <v>186055.16999999998</v>
      </c>
      <c r="DP9" s="352">
        <f t="shared" si="25"/>
        <v>202105.25999999998</v>
      </c>
      <c r="DQ9" s="352">
        <f t="shared" si="25"/>
        <v>217713.03999999998</v>
      </c>
      <c r="DR9" s="352">
        <f t="shared" ref="DR9:DX9" si="26">SUM(DR10:DR14)</f>
        <v>233323.28</v>
      </c>
      <c r="DS9" s="352">
        <f t="shared" si="26"/>
        <v>280165.48000000004</v>
      </c>
      <c r="DT9" s="352">
        <f t="shared" si="26"/>
        <v>295784.29000000004</v>
      </c>
      <c r="DU9" s="352">
        <f t="shared" si="26"/>
        <v>310534.18</v>
      </c>
      <c r="DV9" s="352">
        <f t="shared" si="26"/>
        <v>326166.24000000005</v>
      </c>
      <c r="DW9" s="352">
        <f t="shared" si="26"/>
        <v>341793.86000000004</v>
      </c>
      <c r="DX9" s="352">
        <f t="shared" si="26"/>
        <v>388681.70999999996</v>
      </c>
      <c r="DY9" s="352">
        <f t="shared" ref="DY9:EF9" si="27">SUM(DY10:DY14)</f>
        <v>403160.96</v>
      </c>
      <c r="DZ9" s="352">
        <f t="shared" si="27"/>
        <v>418788.07000000007</v>
      </c>
      <c r="EA9" s="352">
        <f t="shared" si="27"/>
        <v>434428.14000000007</v>
      </c>
      <c r="EB9" s="352">
        <f t="shared" si="27"/>
        <v>450061.29</v>
      </c>
      <c r="EC9" s="352">
        <f t="shared" si="27"/>
        <v>495425.39999999997</v>
      </c>
      <c r="ED9" s="352">
        <f t="shared" si="27"/>
        <v>511071.35</v>
      </c>
      <c r="EE9" s="352">
        <f t="shared" si="27"/>
        <v>57769.72</v>
      </c>
      <c r="EF9" s="352">
        <f t="shared" si="27"/>
        <v>56933.7</v>
      </c>
      <c r="EG9" s="352">
        <f t="shared" ref="EG9:EN9" si="28">SUM(EG10:EG14)</f>
        <v>64274.590000000004</v>
      </c>
      <c r="EH9" s="352">
        <f t="shared" si="28"/>
        <v>79766.73000000001</v>
      </c>
      <c r="EI9" s="352">
        <f t="shared" si="28"/>
        <v>126775.16</v>
      </c>
      <c r="EJ9" s="352">
        <f t="shared" si="28"/>
        <v>149056.79999999999</v>
      </c>
      <c r="EK9" s="352">
        <f t="shared" si="28"/>
        <v>165209.36000000002</v>
      </c>
      <c r="EL9" s="352">
        <f t="shared" si="28"/>
        <v>180883.19999999998</v>
      </c>
      <c r="EM9" s="352">
        <f t="shared" si="28"/>
        <v>202520.18</v>
      </c>
      <c r="EN9" s="352">
        <f t="shared" si="28"/>
        <v>249568.33000000002</v>
      </c>
      <c r="EO9" s="352">
        <f t="shared" ref="EO9:ET9" si="29">SUM(EO10:EO14)</f>
        <v>265245.86</v>
      </c>
      <c r="EP9" s="352">
        <f t="shared" si="29"/>
        <v>280928.19999999995</v>
      </c>
      <c r="EQ9" s="352">
        <f t="shared" si="29"/>
        <v>296617.89999999997</v>
      </c>
      <c r="ER9" s="352">
        <f t="shared" si="29"/>
        <v>312291.09000000003</v>
      </c>
      <c r="ES9" s="352">
        <f t="shared" si="29"/>
        <v>359332.32</v>
      </c>
      <c r="ET9" s="352">
        <f t="shared" si="29"/>
        <v>373501.89</v>
      </c>
      <c r="EU9" s="352">
        <f t="shared" ref="EU9:FA9" si="30">SUM(EU10:EU14)</f>
        <v>389188.17000000004</v>
      </c>
      <c r="EV9" s="352">
        <f t="shared" si="30"/>
        <v>404879.37</v>
      </c>
      <c r="EW9" s="352">
        <f t="shared" si="30"/>
        <v>420581.24</v>
      </c>
      <c r="EX9" s="352">
        <f t="shared" si="30"/>
        <v>467677.82000000007</v>
      </c>
      <c r="EY9" s="352">
        <f t="shared" si="30"/>
        <v>483375.56</v>
      </c>
      <c r="EZ9" s="352">
        <f t="shared" si="30"/>
        <v>532078.29</v>
      </c>
      <c r="FA9" s="352">
        <f t="shared" si="30"/>
        <v>547789.27999999991</v>
      </c>
      <c r="FB9" s="352">
        <f t="shared" ref="FB9:FG9" si="31">SUM(FB10:FB14)</f>
        <v>527297.24</v>
      </c>
      <c r="FC9" s="352">
        <f t="shared" si="31"/>
        <v>88337.39</v>
      </c>
      <c r="FD9" s="352">
        <f t="shared" si="31"/>
        <v>95730.74</v>
      </c>
      <c r="FE9" s="352">
        <f t="shared" si="31"/>
        <v>118041.64</v>
      </c>
      <c r="FF9" s="352">
        <f t="shared" si="31"/>
        <v>133760.29</v>
      </c>
      <c r="FG9" s="352">
        <f t="shared" si="31"/>
        <v>156074.44</v>
      </c>
      <c r="FH9" s="352">
        <f t="shared" ref="FH9:FP9" si="32">SUM(FH10:FH14)</f>
        <v>203252.62</v>
      </c>
      <c r="FI9" s="352">
        <f t="shared" si="32"/>
        <v>219418.92</v>
      </c>
      <c r="FJ9" s="352">
        <f t="shared" si="32"/>
        <v>235152.2</v>
      </c>
      <c r="FK9" s="352">
        <f t="shared" si="32"/>
        <v>256694.08000000002</v>
      </c>
      <c r="FL9" s="352">
        <f t="shared" si="32"/>
        <v>266597.57</v>
      </c>
      <c r="FM9" s="352">
        <f t="shared" si="32"/>
        <v>313784.82999999996</v>
      </c>
      <c r="FN9" s="352">
        <f t="shared" si="32"/>
        <v>329525.74999999994</v>
      </c>
      <c r="FO9" s="352">
        <f t="shared" si="32"/>
        <v>345262.73</v>
      </c>
      <c r="FP9" s="352">
        <f t="shared" si="32"/>
        <v>361000.20999999996</v>
      </c>
      <c r="FQ9" s="352">
        <f t="shared" ref="FQ9:FW9" si="33">SUM(FQ10:FQ14)</f>
        <v>376738.69999999995</v>
      </c>
      <c r="FR9" s="352">
        <f t="shared" si="33"/>
        <v>423960.42999999993</v>
      </c>
      <c r="FS9" s="352">
        <f t="shared" si="33"/>
        <v>439711.82</v>
      </c>
      <c r="FT9" s="352">
        <f t="shared" si="33"/>
        <v>453072.31</v>
      </c>
      <c r="FU9" s="352">
        <f t="shared" si="33"/>
        <v>468825.49</v>
      </c>
      <c r="FV9" s="352">
        <f t="shared" si="33"/>
        <v>484585.43999999994</v>
      </c>
      <c r="FW9" s="352">
        <f t="shared" si="33"/>
        <v>538285.72</v>
      </c>
      <c r="FX9" s="352">
        <f t="shared" ref="FX9:GE9" si="34">SUM(FX10:FX14)</f>
        <v>569823.78</v>
      </c>
      <c r="FY9" s="352">
        <f t="shared" si="34"/>
        <v>585583.76</v>
      </c>
      <c r="FZ9" s="352">
        <f t="shared" si="34"/>
        <v>64873.020000000004</v>
      </c>
      <c r="GA9" s="352">
        <f t="shared" si="34"/>
        <v>80647.290000000008</v>
      </c>
      <c r="GB9" s="352">
        <f t="shared" si="34"/>
        <v>96424.09</v>
      </c>
      <c r="GC9" s="352">
        <f t="shared" si="34"/>
        <v>150260.41999999998</v>
      </c>
      <c r="GD9" s="352">
        <f t="shared" si="34"/>
        <v>166720.85999999999</v>
      </c>
      <c r="GE9" s="352">
        <f t="shared" si="34"/>
        <v>182496.41999999995</v>
      </c>
      <c r="GF9" s="352">
        <f t="shared" ref="GF9:GK9" si="35">SUM(GF10:GF14)</f>
        <v>198276.12</v>
      </c>
      <c r="GG9" s="352">
        <f t="shared" si="35"/>
        <v>213475.48</v>
      </c>
      <c r="GH9" s="352">
        <f t="shared" si="35"/>
        <v>260804.18</v>
      </c>
      <c r="GI9" s="352">
        <f t="shared" si="35"/>
        <v>283180.69</v>
      </c>
      <c r="GJ9" s="352">
        <f t="shared" si="35"/>
        <v>298959.41000000003</v>
      </c>
      <c r="GK9" s="352">
        <f t="shared" si="35"/>
        <v>314737.77999999997</v>
      </c>
      <c r="GL9" s="352">
        <f t="shared" ref="GL9:GS9" si="36">SUM(GL10:GL14)</f>
        <v>330519.11000000004</v>
      </c>
      <c r="GM9" s="352">
        <f t="shared" si="36"/>
        <v>377865.61000000004</v>
      </c>
      <c r="GN9" s="352">
        <f t="shared" si="36"/>
        <v>393650.2</v>
      </c>
      <c r="GO9" s="352">
        <f t="shared" si="36"/>
        <v>407067.01</v>
      </c>
      <c r="GP9" s="352">
        <f t="shared" si="36"/>
        <v>422854.94</v>
      </c>
      <c r="GQ9" s="352">
        <f t="shared" si="36"/>
        <v>438638.81</v>
      </c>
      <c r="GR9" s="352">
        <f t="shared" si="36"/>
        <v>509937.16000000003</v>
      </c>
      <c r="GS9" s="352">
        <f t="shared" si="36"/>
        <v>525734.14999999991</v>
      </c>
      <c r="GT9" s="352">
        <f t="shared" ref="GT9:GY9" si="37">SUM(GT10:GT14)</f>
        <v>33157.430000000008</v>
      </c>
      <c r="GU9" s="352">
        <f t="shared" si="37"/>
        <v>48968.36</v>
      </c>
      <c r="GV9" s="352">
        <f t="shared" si="37"/>
        <v>64777.520000000004</v>
      </c>
      <c r="GW9" s="352">
        <f t="shared" si="37"/>
        <v>112206.71</v>
      </c>
      <c r="GX9" s="352">
        <f t="shared" si="37"/>
        <v>128030.26999999999</v>
      </c>
      <c r="GY9" s="352">
        <f t="shared" si="37"/>
        <v>144881.23000000001</v>
      </c>
      <c r="GZ9" s="352">
        <f t="shared" ref="GZ9:HF9" si="38">SUM(GZ10:GZ14)</f>
        <v>167212.98000000001</v>
      </c>
      <c r="HA9" s="352">
        <f t="shared" si="38"/>
        <v>189547.84</v>
      </c>
      <c r="HB9" s="352">
        <f t="shared" si="38"/>
        <v>237029.80000000005</v>
      </c>
      <c r="HC9" s="352">
        <f t="shared" si="38"/>
        <v>252864.67000000004</v>
      </c>
      <c r="HD9" s="352">
        <f t="shared" si="38"/>
        <v>267872.55000000005</v>
      </c>
      <c r="HE9" s="352">
        <f t="shared" si="38"/>
        <v>281637.72000000009</v>
      </c>
      <c r="HF9" s="352">
        <f t="shared" si="38"/>
        <v>297479.79000000004</v>
      </c>
      <c r="HG9" s="352">
        <f t="shared" ref="HG9:HN9" si="39">SUM(HG10:HG14)</f>
        <v>345010.9</v>
      </c>
      <c r="HH9" s="352">
        <f t="shared" si="39"/>
        <v>360862.08</v>
      </c>
      <c r="HI9" s="352">
        <f t="shared" si="39"/>
        <v>376705.72000000003</v>
      </c>
      <c r="HJ9" s="352">
        <f t="shared" si="39"/>
        <v>392551.15</v>
      </c>
      <c r="HK9" s="352">
        <f t="shared" si="39"/>
        <v>408402.92000000004</v>
      </c>
      <c r="HL9" s="352">
        <f t="shared" si="39"/>
        <v>455957.04000000004</v>
      </c>
      <c r="HM9" s="352">
        <f t="shared" si="39"/>
        <v>471826.86000000004</v>
      </c>
      <c r="HN9" s="352">
        <f t="shared" si="39"/>
        <v>487694.96</v>
      </c>
      <c r="HO9" s="352">
        <f t="shared" ref="HO9:HU9" si="40">SUM(HO10:HO14)</f>
        <v>535165.30000000005</v>
      </c>
      <c r="HP9" s="352">
        <f t="shared" si="40"/>
        <v>551033.88</v>
      </c>
      <c r="HQ9" s="352">
        <f t="shared" si="40"/>
        <v>598640.03</v>
      </c>
      <c r="HR9" s="352">
        <f t="shared" si="40"/>
        <v>87776.75999999998</v>
      </c>
      <c r="HS9" s="352">
        <f t="shared" si="40"/>
        <v>103650.47</v>
      </c>
      <c r="HT9" s="352">
        <f t="shared" si="40"/>
        <v>119528.23999999999</v>
      </c>
      <c r="HU9" s="352">
        <f t="shared" si="40"/>
        <v>135410.6</v>
      </c>
      <c r="HV9" s="352">
        <f t="shared" ref="HV9:IC9" si="41">SUM(HV10:HV14)</f>
        <v>183044.11999999997</v>
      </c>
      <c r="HW9" s="352">
        <f t="shared" si="41"/>
        <v>198943.27</v>
      </c>
      <c r="HX9" s="352">
        <f t="shared" si="41"/>
        <v>215627.94999999995</v>
      </c>
      <c r="HY9" s="352">
        <f t="shared" si="41"/>
        <v>231497.04999999996</v>
      </c>
      <c r="HZ9" s="352">
        <f t="shared" si="41"/>
        <v>247400.73999999996</v>
      </c>
      <c r="IA9" s="352">
        <f t="shared" si="41"/>
        <v>301618.73000000004</v>
      </c>
      <c r="IB9" s="352">
        <f t="shared" si="41"/>
        <v>318041.58999999997</v>
      </c>
      <c r="IC9" s="352">
        <f t="shared" si="41"/>
        <v>333956.45999999996</v>
      </c>
      <c r="ID9" s="352">
        <f t="shared" ref="ID9:IM9" si="42">SUM(ID10:ID14)</f>
        <v>349358.61</v>
      </c>
      <c r="IE9" s="352">
        <f t="shared" si="42"/>
        <v>365283.04999999993</v>
      </c>
      <c r="IF9" s="352">
        <f t="shared" si="42"/>
        <v>413038.65</v>
      </c>
      <c r="IG9" s="352">
        <f t="shared" si="42"/>
        <v>428985.21</v>
      </c>
      <c r="IH9" s="352">
        <f t="shared" si="42"/>
        <v>441698.39000000007</v>
      </c>
      <c r="II9" s="352">
        <f t="shared" si="42"/>
        <v>457621.86</v>
      </c>
      <c r="IJ9" s="352">
        <f t="shared" si="42"/>
        <v>473569.74000000005</v>
      </c>
      <c r="IK9" s="352">
        <f t="shared" si="42"/>
        <v>528287.12</v>
      </c>
      <c r="IL9" s="352">
        <f t="shared" si="42"/>
        <v>560183.74</v>
      </c>
      <c r="IM9" s="352">
        <f t="shared" si="42"/>
        <v>535287.25</v>
      </c>
      <c r="IN9" s="352">
        <f t="shared" ref="IN9:IS9" si="43">SUM(IN10:IN14)</f>
        <v>66473.59</v>
      </c>
      <c r="IO9" s="352">
        <f t="shared" si="43"/>
        <v>82407.97</v>
      </c>
      <c r="IP9" s="352">
        <f t="shared" si="43"/>
        <v>98351.28</v>
      </c>
      <c r="IQ9" s="352">
        <f t="shared" si="43"/>
        <v>146182.9</v>
      </c>
      <c r="IR9" s="352">
        <f t="shared" si="43"/>
        <v>169955.68</v>
      </c>
      <c r="IS9" s="352">
        <f t="shared" si="43"/>
        <v>192495.27</v>
      </c>
      <c r="IT9" s="352">
        <f t="shared" ref="IT9:JA9" si="44">SUM(IT10:IT14)</f>
        <v>208439.21999999997</v>
      </c>
      <c r="IU9" s="352">
        <f t="shared" si="44"/>
        <v>224401.04</v>
      </c>
      <c r="IV9" s="352">
        <f t="shared" si="44"/>
        <v>272291.93</v>
      </c>
      <c r="IW9" s="352">
        <f t="shared" si="44"/>
        <v>288244.13</v>
      </c>
      <c r="IX9" s="352">
        <f t="shared" si="44"/>
        <v>303106.70000000007</v>
      </c>
      <c r="IY9" s="352">
        <f t="shared" si="44"/>
        <v>319061.13999999996</v>
      </c>
      <c r="IZ9" s="352">
        <f t="shared" si="44"/>
        <v>335008.52</v>
      </c>
      <c r="JA9" s="352">
        <f t="shared" si="44"/>
        <v>382856.54000000004</v>
      </c>
      <c r="JB9" s="352">
        <f t="shared" ref="JB9:JC9" si="45">SUM(JB10:JB14)</f>
        <v>395975.4800000001</v>
      </c>
      <c r="JC9" s="352">
        <f t="shared" si="45"/>
        <v>411935.95000000007</v>
      </c>
    </row>
    <row r="10" spans="1:263" ht="29.25">
      <c r="A10" s="6" t="s">
        <v>7</v>
      </c>
      <c r="B10" s="7">
        <v>244243.96</v>
      </c>
      <c r="C10" s="7">
        <v>251895.02</v>
      </c>
      <c r="D10" s="7">
        <v>259545.8</v>
      </c>
      <c r="E10" s="7">
        <v>267197.82</v>
      </c>
      <c r="F10" s="7">
        <v>274851.86</v>
      </c>
      <c r="G10" s="7">
        <v>297818.14</v>
      </c>
      <c r="H10" s="7">
        <v>68885.45</v>
      </c>
      <c r="I10" s="7">
        <v>76540.070000000007</v>
      </c>
      <c r="J10" s="478">
        <v>84196.06</v>
      </c>
      <c r="K10" s="478">
        <v>91853.26</v>
      </c>
      <c r="L10" s="478">
        <v>114828.49</v>
      </c>
      <c r="M10" s="478">
        <v>122489.74</v>
      </c>
      <c r="N10" s="478">
        <v>130148.99</v>
      </c>
      <c r="O10" s="478">
        <v>137812.67000000001</v>
      </c>
      <c r="P10" s="478">
        <v>145477.57</v>
      </c>
      <c r="Q10" s="478">
        <v>168475.86</v>
      </c>
      <c r="R10" s="478">
        <v>176144.85</v>
      </c>
      <c r="S10" s="478">
        <v>183814.62</v>
      </c>
      <c r="T10" s="478">
        <v>191486.57</v>
      </c>
      <c r="U10" s="487">
        <v>199158.92</v>
      </c>
      <c r="V10" s="478">
        <v>222179.51</v>
      </c>
      <c r="W10" s="478">
        <v>229849.62</v>
      </c>
      <c r="X10" s="478">
        <v>237523.04</v>
      </c>
      <c r="Y10" s="478">
        <v>245198.09</v>
      </c>
      <c r="Z10" s="478">
        <v>252874.53</v>
      </c>
      <c r="AA10" s="478">
        <v>38383.61</v>
      </c>
      <c r="AB10" s="478">
        <v>46067.69</v>
      </c>
      <c r="AC10" s="478">
        <v>53753.01</v>
      </c>
      <c r="AD10" s="478">
        <v>61441.61</v>
      </c>
      <c r="AE10" s="478">
        <v>69130.53</v>
      </c>
      <c r="AF10" s="478">
        <v>92204.25</v>
      </c>
      <c r="AG10" s="478">
        <v>99900.44</v>
      </c>
      <c r="AH10" s="478">
        <v>107590.64</v>
      </c>
      <c r="AI10" s="478">
        <v>115281.33</v>
      </c>
      <c r="AJ10" s="478">
        <v>122978.51</v>
      </c>
      <c r="AK10" s="478">
        <v>146071.18</v>
      </c>
      <c r="AL10" s="478">
        <v>153772.32999999999</v>
      </c>
      <c r="AM10" s="478">
        <v>161473.9</v>
      </c>
      <c r="AN10" s="478">
        <v>169176.84</v>
      </c>
      <c r="AO10" s="478">
        <v>176882.37</v>
      </c>
      <c r="AP10" s="478">
        <v>200002.38</v>
      </c>
      <c r="AQ10" s="478">
        <v>207710.38</v>
      </c>
      <c r="AR10" s="478">
        <v>215421.38</v>
      </c>
      <c r="AS10" s="478">
        <v>223134.25</v>
      </c>
      <c r="AT10" s="478">
        <v>230847.95</v>
      </c>
      <c r="AU10" s="478">
        <v>253992.59</v>
      </c>
      <c r="AV10" s="478">
        <v>38572.839999999997</v>
      </c>
      <c r="AW10" s="478">
        <v>46291.32</v>
      </c>
      <c r="AX10" s="623">
        <v>54006.49</v>
      </c>
      <c r="AY10" s="623">
        <v>61721.33</v>
      </c>
      <c r="AZ10" s="623">
        <v>84872.04</v>
      </c>
      <c r="BA10" s="623">
        <v>92593.69</v>
      </c>
      <c r="BB10" s="623">
        <v>100317.96</v>
      </c>
      <c r="BC10" s="623">
        <v>108042.63</v>
      </c>
      <c r="BD10" s="623">
        <v>115772.65</v>
      </c>
      <c r="BE10" s="623">
        <v>138964.82</v>
      </c>
      <c r="BF10" s="623">
        <v>146693.49</v>
      </c>
      <c r="BG10" s="623">
        <v>154428</v>
      </c>
      <c r="BH10" s="623">
        <v>162152.88</v>
      </c>
      <c r="BI10" s="623">
        <v>169878.53</v>
      </c>
      <c r="BJ10" s="623">
        <v>193066.73</v>
      </c>
      <c r="BK10" s="623">
        <v>200807.45</v>
      </c>
      <c r="BL10" s="623">
        <v>208546.79</v>
      </c>
      <c r="BM10" s="623">
        <v>216286.84</v>
      </c>
      <c r="BN10" s="623">
        <v>224022.93</v>
      </c>
      <c r="BO10" s="623">
        <v>239500.61</v>
      </c>
      <c r="BP10" s="721">
        <v>247243.64</v>
      </c>
      <c r="BQ10" s="722">
        <v>254995.64</v>
      </c>
      <c r="BR10" s="722">
        <v>23243.82</v>
      </c>
      <c r="BS10" s="722">
        <v>30994.19</v>
      </c>
      <c r="BT10" s="722">
        <v>38745.519999999997</v>
      </c>
      <c r="BU10" s="722">
        <v>62003.71</v>
      </c>
      <c r="BV10" s="722">
        <v>69759.679999999993</v>
      </c>
      <c r="BW10" s="722">
        <v>77517.41</v>
      </c>
      <c r="BX10" s="722">
        <v>85276.39</v>
      </c>
      <c r="BY10" s="722">
        <v>93042.41</v>
      </c>
      <c r="BZ10" s="722">
        <v>116340.13</v>
      </c>
      <c r="CA10" s="722">
        <v>124110.55</v>
      </c>
      <c r="CB10" s="722">
        <v>131865.23000000001</v>
      </c>
      <c r="CC10" s="722">
        <v>139621.06</v>
      </c>
      <c r="CD10" s="722">
        <v>147381.79</v>
      </c>
      <c r="CE10" s="722">
        <v>170665.46</v>
      </c>
      <c r="CF10" s="722">
        <v>178428.57</v>
      </c>
      <c r="CG10" s="722">
        <v>186194.69</v>
      </c>
      <c r="CH10" s="722">
        <v>193953.82</v>
      </c>
      <c r="CI10" s="722">
        <v>201718.81</v>
      </c>
      <c r="CJ10" s="722">
        <v>225025.15</v>
      </c>
      <c r="CK10" s="723">
        <v>232791.74</v>
      </c>
      <c r="CL10" s="795">
        <v>240561.5</v>
      </c>
      <c r="CM10" s="723">
        <v>248336.75</v>
      </c>
      <c r="CN10" s="722">
        <v>23321.38</v>
      </c>
      <c r="CO10" s="722">
        <v>46654.65</v>
      </c>
      <c r="CP10" s="796">
        <v>54441.56</v>
      </c>
      <c r="CQ10" s="722">
        <v>62225.79</v>
      </c>
      <c r="CR10" s="722">
        <v>70021.320000000007</v>
      </c>
      <c r="CS10" s="722">
        <v>77808.91</v>
      </c>
      <c r="CT10" s="722">
        <v>101179.74</v>
      </c>
      <c r="CU10" s="722">
        <v>108973.18</v>
      </c>
      <c r="CV10" s="722">
        <v>116758</v>
      </c>
      <c r="CW10" s="722">
        <v>124544.16</v>
      </c>
      <c r="CX10" s="722">
        <v>132331.12</v>
      </c>
      <c r="CY10" s="722">
        <v>155695.20000000001</v>
      </c>
      <c r="CZ10" s="722">
        <v>163488.5</v>
      </c>
      <c r="DA10" s="722">
        <v>171280.65</v>
      </c>
      <c r="DB10" s="722">
        <v>179071.18</v>
      </c>
      <c r="DC10" s="722">
        <v>186864.07</v>
      </c>
      <c r="DD10" s="722">
        <v>210240.27</v>
      </c>
      <c r="DE10" s="722">
        <v>218042.4</v>
      </c>
      <c r="DF10" s="722">
        <v>225848.68</v>
      </c>
      <c r="DG10" s="722">
        <v>233657.32</v>
      </c>
      <c r="DH10" s="723">
        <v>241471.14</v>
      </c>
      <c r="DI10" s="723">
        <v>264904.08</v>
      </c>
      <c r="DJ10" s="723">
        <v>272717.94</v>
      </c>
      <c r="DK10" s="723">
        <v>39057.4</v>
      </c>
      <c r="DL10" s="723">
        <v>46873.96</v>
      </c>
      <c r="DM10" s="723">
        <v>54699.11</v>
      </c>
      <c r="DN10" s="723">
        <v>78169.440000000002</v>
      </c>
      <c r="DO10" s="723">
        <v>85993.19</v>
      </c>
      <c r="DP10" s="723">
        <v>93816.62</v>
      </c>
      <c r="DQ10" s="723">
        <v>101645.51</v>
      </c>
      <c r="DR10" s="723">
        <v>109475.63</v>
      </c>
      <c r="DS10" s="723">
        <v>132971.75</v>
      </c>
      <c r="DT10" s="723">
        <v>140806.17000000001</v>
      </c>
      <c r="DU10" s="723">
        <v>148643.07</v>
      </c>
      <c r="DV10" s="723">
        <v>156484.13</v>
      </c>
      <c r="DW10" s="723">
        <v>164322.97</v>
      </c>
      <c r="DX10" s="723">
        <v>187841.99</v>
      </c>
      <c r="DY10" s="723">
        <v>195681.06</v>
      </c>
      <c r="DZ10" s="723">
        <v>203519.64</v>
      </c>
      <c r="EA10" s="723">
        <v>211364.72</v>
      </c>
      <c r="EB10" s="723">
        <v>219206.33</v>
      </c>
      <c r="EC10" s="723">
        <v>234894.73</v>
      </c>
      <c r="ED10" s="723">
        <v>242742.76</v>
      </c>
      <c r="EE10" s="723">
        <v>15703.73</v>
      </c>
      <c r="EF10" s="723">
        <v>23560.639999999999</v>
      </c>
      <c r="EG10" s="723">
        <v>31416.639999999999</v>
      </c>
      <c r="EH10" s="723">
        <v>39275.300000000003</v>
      </c>
      <c r="EI10" s="723">
        <v>62854.8</v>
      </c>
      <c r="EJ10" s="723">
        <v>70724.350000000006</v>
      </c>
      <c r="EK10" s="723">
        <v>78586.350000000006</v>
      </c>
      <c r="EL10" s="723">
        <v>86448.37</v>
      </c>
      <c r="EM10" s="723">
        <v>94311.43</v>
      </c>
      <c r="EN10" s="723">
        <v>117910.86</v>
      </c>
      <c r="EO10" s="723">
        <v>125774.73</v>
      </c>
      <c r="EP10" s="723">
        <v>133641.01999999999</v>
      </c>
      <c r="EQ10" s="723">
        <v>141511</v>
      </c>
      <c r="ER10" s="723">
        <v>149372.70000000001</v>
      </c>
      <c r="ES10" s="723">
        <v>172968.66</v>
      </c>
      <c r="ET10" s="723">
        <v>180836.78</v>
      </c>
      <c r="EU10" s="723">
        <v>188705.04</v>
      </c>
      <c r="EV10" s="723">
        <v>196575.77</v>
      </c>
      <c r="EW10" s="723">
        <v>188785.01</v>
      </c>
      <c r="EX10" s="723">
        <v>228075.56</v>
      </c>
      <c r="EY10" s="723">
        <v>235949.57</v>
      </c>
      <c r="EZ10" s="723">
        <v>243831.92</v>
      </c>
      <c r="FA10" s="723">
        <v>251712.58</v>
      </c>
      <c r="FB10" s="723">
        <v>259595.38</v>
      </c>
      <c r="FC10" s="723">
        <v>39412.44</v>
      </c>
      <c r="FD10" s="723">
        <v>47294.76</v>
      </c>
      <c r="FE10" s="723">
        <v>55183.21</v>
      </c>
      <c r="FF10" s="723">
        <v>63067.71</v>
      </c>
      <c r="FG10" s="723">
        <v>70955.64</v>
      </c>
      <c r="FH10" s="723">
        <v>94620.29</v>
      </c>
      <c r="FI10" s="723">
        <v>102511.53</v>
      </c>
      <c r="FJ10" s="723">
        <v>110403.37</v>
      </c>
      <c r="FK10" s="723">
        <v>118287.76</v>
      </c>
      <c r="FL10" s="723">
        <v>126176.41</v>
      </c>
      <c r="FM10" s="723">
        <v>149845.60999999999</v>
      </c>
      <c r="FN10" s="723">
        <v>157741.28</v>
      </c>
      <c r="FO10" s="723">
        <v>165634.98000000001</v>
      </c>
      <c r="FP10" s="723">
        <v>173528.93</v>
      </c>
      <c r="FQ10" s="723">
        <v>181423.38</v>
      </c>
      <c r="FR10" s="723">
        <v>205109.87</v>
      </c>
      <c r="FS10" s="723">
        <v>213010.79</v>
      </c>
      <c r="FT10" s="723">
        <v>220913.17</v>
      </c>
      <c r="FU10" s="723">
        <v>228814.99</v>
      </c>
      <c r="FV10" s="723">
        <v>236720.21</v>
      </c>
      <c r="FW10" s="723">
        <v>244628.68</v>
      </c>
      <c r="FX10" s="723">
        <v>260448.22</v>
      </c>
      <c r="FY10" s="723">
        <v>268353.45</v>
      </c>
      <c r="FZ10" s="723">
        <v>31635.03</v>
      </c>
      <c r="GA10" s="723">
        <v>39547.43</v>
      </c>
      <c r="GB10" s="722">
        <v>47461.1</v>
      </c>
      <c r="GC10" s="722">
        <v>71202.41</v>
      </c>
      <c r="GD10" s="722">
        <v>79117.679999999993</v>
      </c>
      <c r="GE10" s="722">
        <v>87030.73</v>
      </c>
      <c r="GF10" s="722">
        <v>94945.85</v>
      </c>
      <c r="GG10" s="722">
        <v>102856.5</v>
      </c>
      <c r="GH10" s="722">
        <v>126596.62999999998</v>
      </c>
      <c r="GI10" s="722">
        <v>134513.76999999999</v>
      </c>
      <c r="GJ10" s="722">
        <v>142428.4</v>
      </c>
      <c r="GK10" s="623">
        <v>150342.85</v>
      </c>
      <c r="GL10" s="623">
        <v>158258.79</v>
      </c>
      <c r="GM10" s="623">
        <v>182007.87</v>
      </c>
      <c r="GN10" s="623">
        <v>189925.44</v>
      </c>
      <c r="GO10" s="623">
        <v>197841.04</v>
      </c>
      <c r="GP10" s="623">
        <v>205760.29</v>
      </c>
      <c r="GQ10" s="623">
        <v>213677.5</v>
      </c>
      <c r="GR10" s="623">
        <v>237432.73</v>
      </c>
      <c r="GS10" s="623">
        <v>245356.52</v>
      </c>
      <c r="GT10" s="623">
        <v>15853.95</v>
      </c>
      <c r="GU10" s="623">
        <v>23784.74</v>
      </c>
      <c r="GV10" s="623">
        <v>29284.400000000001</v>
      </c>
      <c r="GW10" s="623">
        <v>55505.19</v>
      </c>
      <c r="GX10" s="623">
        <v>63442.310000000005</v>
      </c>
      <c r="GY10" s="623">
        <v>71378.240000000005</v>
      </c>
      <c r="GZ10" s="623">
        <v>79316.790000000008</v>
      </c>
      <c r="HA10" s="623">
        <v>87254.840000000011</v>
      </c>
      <c r="HB10" s="623">
        <v>111071.87000000002</v>
      </c>
      <c r="HC10" s="623">
        <v>119014.67000000003</v>
      </c>
      <c r="HD10" s="623">
        <v>126958.46000000002</v>
      </c>
      <c r="HE10" s="623">
        <v>134902.22000000003</v>
      </c>
      <c r="HF10" s="623">
        <v>142848.62000000002</v>
      </c>
      <c r="HG10" s="623">
        <v>166690.28</v>
      </c>
      <c r="HH10" s="623">
        <v>174641.26</v>
      </c>
      <c r="HI10" s="623">
        <v>182588.46000000002</v>
      </c>
      <c r="HJ10" s="623">
        <v>190536.55000000002</v>
      </c>
      <c r="HK10" s="623">
        <v>198487.82</v>
      </c>
      <c r="HL10" s="623">
        <v>222341.03999999998</v>
      </c>
      <c r="HM10" s="623">
        <v>230301.36999999997</v>
      </c>
      <c r="HN10" s="623">
        <v>238260.82999999996</v>
      </c>
      <c r="HO10" s="623">
        <v>246210.39999999997</v>
      </c>
      <c r="HP10" s="623">
        <v>254170.09999999998</v>
      </c>
      <c r="HQ10" s="623">
        <v>278049.40000000002</v>
      </c>
      <c r="HR10" s="623">
        <v>39802.61</v>
      </c>
      <c r="HS10" s="623">
        <v>47764.89</v>
      </c>
      <c r="HT10" s="623">
        <v>55729.21</v>
      </c>
      <c r="HU10" s="623">
        <v>63695.82</v>
      </c>
      <c r="HV10" s="623">
        <v>87588.849999999991</v>
      </c>
      <c r="HW10" s="623">
        <v>95563.889999999985</v>
      </c>
      <c r="HX10" s="623">
        <v>103526.05999999998</v>
      </c>
      <c r="HY10" s="623">
        <v>111486.01999999999</v>
      </c>
      <c r="HZ10" s="623">
        <v>119463.34</v>
      </c>
      <c r="IA10" s="623">
        <v>143396.09</v>
      </c>
      <c r="IB10" s="623">
        <v>151383.01999999999</v>
      </c>
      <c r="IC10" s="623">
        <v>159365.94</v>
      </c>
      <c r="ID10" s="623">
        <v>167342.49</v>
      </c>
      <c r="IE10" s="623">
        <v>175330.21</v>
      </c>
      <c r="IF10" s="623">
        <v>199284.49</v>
      </c>
      <c r="IG10" s="623">
        <v>207283.31</v>
      </c>
      <c r="IH10" s="623">
        <v>215272.1</v>
      </c>
      <c r="II10" s="623">
        <v>223259.34</v>
      </c>
      <c r="IJ10" s="623">
        <v>231258.82</v>
      </c>
      <c r="IK10" s="623">
        <v>239261.87</v>
      </c>
      <c r="IL10" s="623">
        <v>255261.27999999997</v>
      </c>
      <c r="IM10" s="623">
        <v>263264.94999999995</v>
      </c>
      <c r="IN10" s="623">
        <v>32004.04</v>
      </c>
      <c r="IO10" s="623">
        <v>39996.75</v>
      </c>
      <c r="IP10" s="623">
        <v>47993.94</v>
      </c>
      <c r="IQ10" s="623">
        <v>71986.36</v>
      </c>
      <c r="IR10" s="623">
        <v>79989.710000000006</v>
      </c>
      <c r="IS10" s="623">
        <v>87988.650000000009</v>
      </c>
      <c r="IT10" s="623">
        <v>95986.16</v>
      </c>
      <c r="IU10" s="623">
        <v>103992.63</v>
      </c>
      <c r="IV10" s="623">
        <v>128014.77</v>
      </c>
      <c r="IW10" s="623">
        <v>136016.42000000001</v>
      </c>
      <c r="IX10" s="623">
        <v>144013.62000000002</v>
      </c>
      <c r="IY10" s="623">
        <v>152016.39000000001</v>
      </c>
      <c r="IZ10" s="623">
        <v>160015.62000000002</v>
      </c>
      <c r="JA10" s="623">
        <v>184016.26000000004</v>
      </c>
      <c r="JB10" s="623">
        <v>192016.20000000004</v>
      </c>
      <c r="JC10" s="623">
        <v>200022.00000000003</v>
      </c>
    </row>
    <row r="11" spans="1:263" ht="43.5">
      <c r="A11" s="6" t="s">
        <v>8</v>
      </c>
      <c r="B11" s="7">
        <v>225527.89</v>
      </c>
      <c r="C11" s="7">
        <v>232592.67</v>
      </c>
      <c r="D11" s="7">
        <v>239657.19</v>
      </c>
      <c r="E11" s="7">
        <v>246722.84</v>
      </c>
      <c r="F11" s="7">
        <v>253790.36</v>
      </c>
      <c r="G11" s="7">
        <v>274996.77</v>
      </c>
      <c r="H11" s="7">
        <v>63606.87</v>
      </c>
      <c r="I11" s="7">
        <v>70674.92</v>
      </c>
      <c r="J11" s="478">
        <v>77744.240000000005</v>
      </c>
      <c r="K11" s="478">
        <v>84814.69</v>
      </c>
      <c r="L11" s="478">
        <v>106029.38</v>
      </c>
      <c r="M11" s="478">
        <v>113103.57</v>
      </c>
      <c r="N11" s="478">
        <v>120175.9</v>
      </c>
      <c r="O11" s="478">
        <v>127252.32</v>
      </c>
      <c r="P11" s="478">
        <v>134329.87</v>
      </c>
      <c r="Q11" s="478">
        <v>155565.84</v>
      </c>
      <c r="R11" s="478">
        <v>162647.17000000001</v>
      </c>
      <c r="S11" s="478">
        <v>169729.22</v>
      </c>
      <c r="T11" s="478">
        <v>176813.27</v>
      </c>
      <c r="U11" s="487">
        <v>183897.7</v>
      </c>
      <c r="V11" s="478">
        <v>205154.26</v>
      </c>
      <c r="W11" s="478">
        <v>212236.63</v>
      </c>
      <c r="X11" s="478">
        <v>219322.05</v>
      </c>
      <c r="Y11" s="478">
        <v>226408.98</v>
      </c>
      <c r="Z11" s="478">
        <v>233497.18</v>
      </c>
      <c r="AA11" s="478">
        <v>254764.37</v>
      </c>
      <c r="AB11" s="478">
        <v>261859.64</v>
      </c>
      <c r="AC11" s="478">
        <v>49633.99</v>
      </c>
      <c r="AD11" s="478">
        <v>56733.42</v>
      </c>
      <c r="AE11" s="478">
        <v>63833.16</v>
      </c>
      <c r="AF11" s="478">
        <v>85138.79</v>
      </c>
      <c r="AG11" s="478">
        <v>92245.23</v>
      </c>
      <c r="AH11" s="478">
        <v>99346.14</v>
      </c>
      <c r="AI11" s="478">
        <v>106447.51</v>
      </c>
      <c r="AJ11" s="478">
        <v>113554.86</v>
      </c>
      <c r="AK11" s="478">
        <v>134877.97</v>
      </c>
      <c r="AL11" s="478">
        <v>141989</v>
      </c>
      <c r="AM11" s="478">
        <v>149100.41</v>
      </c>
      <c r="AN11" s="478">
        <v>156213.09</v>
      </c>
      <c r="AO11" s="478">
        <v>163328.16</v>
      </c>
      <c r="AP11" s="478">
        <v>184676.53</v>
      </c>
      <c r="AQ11" s="478">
        <v>191793.87</v>
      </c>
      <c r="AR11" s="478">
        <v>198913.98</v>
      </c>
      <c r="AS11" s="478">
        <v>206035.82</v>
      </c>
      <c r="AT11" s="478">
        <v>213158.43</v>
      </c>
      <c r="AU11" s="478">
        <v>234529.53</v>
      </c>
      <c r="AV11" s="478">
        <v>241652.87</v>
      </c>
      <c r="AW11" s="478">
        <v>248779.89</v>
      </c>
      <c r="AX11" s="623">
        <v>49868.04</v>
      </c>
      <c r="AY11" s="623">
        <v>56991.71</v>
      </c>
      <c r="AZ11" s="623">
        <v>78368.429999999993</v>
      </c>
      <c r="BA11" s="623">
        <v>85498.39</v>
      </c>
      <c r="BB11" s="623">
        <v>92630.76</v>
      </c>
      <c r="BC11" s="623">
        <v>99763.51</v>
      </c>
      <c r="BD11" s="623">
        <v>106901.19</v>
      </c>
      <c r="BE11" s="623">
        <v>128316.17</v>
      </c>
      <c r="BF11" s="623">
        <v>135452.60999999999</v>
      </c>
      <c r="BG11" s="623">
        <v>142594.43</v>
      </c>
      <c r="BH11" s="623">
        <v>149727.35999999999</v>
      </c>
      <c r="BI11" s="623">
        <v>156861.01</v>
      </c>
      <c r="BJ11" s="623">
        <v>178272.35</v>
      </c>
      <c r="BK11" s="623">
        <v>185419.91</v>
      </c>
      <c r="BL11" s="623">
        <v>192566.2</v>
      </c>
      <c r="BM11" s="623">
        <v>199713.14</v>
      </c>
      <c r="BN11" s="623">
        <v>206856.43</v>
      </c>
      <c r="BO11" s="623">
        <v>221148.09</v>
      </c>
      <c r="BP11" s="721">
        <v>228297.79</v>
      </c>
      <c r="BQ11" s="722">
        <v>235455.77</v>
      </c>
      <c r="BR11" s="722">
        <v>21462.69</v>
      </c>
      <c r="BS11" s="722">
        <v>28619.16</v>
      </c>
      <c r="BT11" s="722">
        <v>35776.519999999997</v>
      </c>
      <c r="BU11" s="722">
        <v>57252.47</v>
      </c>
      <c r="BV11" s="722">
        <v>64414.11</v>
      </c>
      <c r="BW11" s="722">
        <v>71577.38</v>
      </c>
      <c r="BX11" s="722">
        <v>78741.81</v>
      </c>
      <c r="BY11" s="722">
        <v>85912.73</v>
      </c>
      <c r="BZ11" s="722">
        <v>107425.18</v>
      </c>
      <c r="CA11" s="722">
        <v>114600.17</v>
      </c>
      <c r="CB11" s="722">
        <v>121760.62</v>
      </c>
      <c r="CC11" s="722">
        <v>128922.14</v>
      </c>
      <c r="CD11" s="722">
        <v>136088.18</v>
      </c>
      <c r="CE11" s="722">
        <v>157587.67000000001</v>
      </c>
      <c r="CF11" s="722">
        <v>164755.9</v>
      </c>
      <c r="CG11" s="722">
        <v>171926.91</v>
      </c>
      <c r="CH11" s="722">
        <v>179091.46</v>
      </c>
      <c r="CI11" s="722">
        <v>186261.42</v>
      </c>
      <c r="CJ11" s="722">
        <v>207781.81</v>
      </c>
      <c r="CK11" s="723">
        <v>214953.27</v>
      </c>
      <c r="CL11" s="795">
        <v>222127.65</v>
      </c>
      <c r="CM11" s="723">
        <v>229307.09</v>
      </c>
      <c r="CN11" s="722">
        <v>21534.29</v>
      </c>
      <c r="CO11" s="722">
        <v>43079.56</v>
      </c>
      <c r="CP11" s="796">
        <v>50269.77</v>
      </c>
      <c r="CQ11" s="722">
        <v>57457.51</v>
      </c>
      <c r="CR11" s="722">
        <v>64655.69</v>
      </c>
      <c r="CS11" s="722">
        <v>71846.53</v>
      </c>
      <c r="CT11" s="722">
        <v>93426.48</v>
      </c>
      <c r="CU11" s="722">
        <v>100622.73</v>
      </c>
      <c r="CV11" s="722">
        <v>107811.01</v>
      </c>
      <c r="CW11" s="722">
        <v>115000.53</v>
      </c>
      <c r="CX11" s="722">
        <v>122190.78</v>
      </c>
      <c r="CY11" s="722">
        <v>143764.49</v>
      </c>
      <c r="CZ11" s="722">
        <v>150960.60999999999</v>
      </c>
      <c r="DA11" s="722">
        <v>158155.66</v>
      </c>
      <c r="DB11" s="722">
        <v>165349.22</v>
      </c>
      <c r="DC11" s="722">
        <v>172544.95</v>
      </c>
      <c r="DD11" s="722">
        <v>194129.86</v>
      </c>
      <c r="DE11" s="722">
        <v>201334.13</v>
      </c>
      <c r="DF11" s="722">
        <v>208542.23</v>
      </c>
      <c r="DG11" s="722">
        <v>215752.51</v>
      </c>
      <c r="DH11" s="723">
        <v>222967.56</v>
      </c>
      <c r="DI11" s="723">
        <v>244604.85</v>
      </c>
      <c r="DJ11" s="723">
        <v>251819.95</v>
      </c>
      <c r="DK11" s="723">
        <v>36064.47</v>
      </c>
      <c r="DL11" s="723">
        <v>43282.07</v>
      </c>
      <c r="DM11" s="723">
        <v>50507.6</v>
      </c>
      <c r="DN11" s="723">
        <v>72179.45</v>
      </c>
      <c r="DO11" s="723">
        <v>79403.67</v>
      </c>
      <c r="DP11" s="723">
        <v>86627.61</v>
      </c>
      <c r="DQ11" s="723">
        <v>93856.58</v>
      </c>
      <c r="DR11" s="723">
        <v>101086.69</v>
      </c>
      <c r="DS11" s="723">
        <v>122782.34</v>
      </c>
      <c r="DT11" s="723">
        <v>130016.42</v>
      </c>
      <c r="DU11" s="723">
        <v>137252.79999999999</v>
      </c>
      <c r="DV11" s="723">
        <v>144493.01999999999</v>
      </c>
      <c r="DW11" s="723">
        <v>151731.18</v>
      </c>
      <c r="DX11" s="723">
        <v>173447.97</v>
      </c>
      <c r="DY11" s="723">
        <v>180686.34</v>
      </c>
      <c r="DZ11" s="723">
        <v>187924.27</v>
      </c>
      <c r="EA11" s="723">
        <v>195168.2</v>
      </c>
      <c r="EB11" s="723">
        <v>202408.92</v>
      </c>
      <c r="EC11" s="723">
        <v>216895.15</v>
      </c>
      <c r="ED11" s="723">
        <v>224141.8</v>
      </c>
      <c r="EE11" s="723">
        <v>14500.37</v>
      </c>
      <c r="EF11" s="723">
        <v>21755.21</v>
      </c>
      <c r="EG11" s="723">
        <v>29009.22</v>
      </c>
      <c r="EH11" s="723">
        <v>36265.69</v>
      </c>
      <c r="EI11" s="723">
        <v>58038.34</v>
      </c>
      <c r="EJ11" s="723">
        <v>65304.87</v>
      </c>
      <c r="EK11" s="723">
        <v>72564.42</v>
      </c>
      <c r="EL11" s="723">
        <v>79823.990000000005</v>
      </c>
      <c r="EM11" s="723">
        <v>87084.51</v>
      </c>
      <c r="EN11" s="723">
        <v>108875.55</v>
      </c>
      <c r="EO11" s="723">
        <v>116136.83</v>
      </c>
      <c r="EP11" s="723">
        <v>123400.33</v>
      </c>
      <c r="EQ11" s="723">
        <v>130667.24</v>
      </c>
      <c r="ER11" s="723">
        <v>137926.5</v>
      </c>
      <c r="ES11" s="723">
        <v>159714.32</v>
      </c>
      <c r="ET11" s="723">
        <v>166979.51999999999</v>
      </c>
      <c r="EU11" s="723">
        <v>174244.85</v>
      </c>
      <c r="EV11" s="723">
        <v>181512.46</v>
      </c>
      <c r="EW11" s="723">
        <v>204451.85</v>
      </c>
      <c r="EX11" s="723">
        <v>210598.48</v>
      </c>
      <c r="EY11" s="723">
        <v>217869.12</v>
      </c>
      <c r="EZ11" s="723">
        <v>225147.47</v>
      </c>
      <c r="FA11" s="723">
        <v>232424.24</v>
      </c>
      <c r="FB11" s="723">
        <v>239703</v>
      </c>
      <c r="FC11" s="723">
        <v>36392.339999999997</v>
      </c>
      <c r="FD11" s="723">
        <v>43670.65</v>
      </c>
      <c r="FE11" s="723">
        <v>50954.62</v>
      </c>
      <c r="FF11" s="723">
        <v>58234.94</v>
      </c>
      <c r="FG11" s="723">
        <v>65518.43</v>
      </c>
      <c r="FH11" s="723">
        <v>87369.69</v>
      </c>
      <c r="FI11" s="723">
        <v>94656.23</v>
      </c>
      <c r="FJ11" s="723">
        <v>101943.33</v>
      </c>
      <c r="FK11" s="723">
        <v>109223.56</v>
      </c>
      <c r="FL11" s="723">
        <v>116507.72</v>
      </c>
      <c r="FM11" s="723">
        <v>138363.19</v>
      </c>
      <c r="FN11" s="723">
        <v>145653.82999999999</v>
      </c>
      <c r="FO11" s="723">
        <v>152942.64000000001</v>
      </c>
      <c r="FP11" s="723">
        <v>160231.67999999999</v>
      </c>
      <c r="FQ11" s="723">
        <v>167521.19</v>
      </c>
      <c r="FR11" s="723">
        <v>189392.62</v>
      </c>
      <c r="FS11" s="723">
        <v>196688.11</v>
      </c>
      <c r="FT11" s="723">
        <v>203984.95</v>
      </c>
      <c r="FU11" s="723">
        <v>211281.27</v>
      </c>
      <c r="FV11" s="723">
        <v>218580.72</v>
      </c>
      <c r="FW11" s="723">
        <v>225883.18</v>
      </c>
      <c r="FX11" s="723">
        <v>240490.5</v>
      </c>
      <c r="FY11" s="723">
        <v>247789.97</v>
      </c>
      <c r="FZ11" s="723">
        <v>29210.9</v>
      </c>
      <c r="GA11" s="723">
        <v>36516.980000000003</v>
      </c>
      <c r="GB11" s="722">
        <v>43824.23</v>
      </c>
      <c r="GC11" s="722">
        <v>65746.259999999995</v>
      </c>
      <c r="GD11" s="722">
        <v>73055</v>
      </c>
      <c r="GE11" s="722">
        <v>80361.679999999993</v>
      </c>
      <c r="GF11" s="722">
        <v>87670.28</v>
      </c>
      <c r="GG11" s="722">
        <v>94974.76</v>
      </c>
      <c r="GH11" s="722">
        <v>116895.75000000001</v>
      </c>
      <c r="GI11" s="722">
        <v>124206.22</v>
      </c>
      <c r="GJ11" s="722">
        <v>131514.37</v>
      </c>
      <c r="GK11" s="623">
        <v>138822.35999999999</v>
      </c>
      <c r="GL11" s="623">
        <v>146131.71</v>
      </c>
      <c r="GM11" s="623">
        <v>168060.92</v>
      </c>
      <c r="GN11" s="623">
        <v>175371.79</v>
      </c>
      <c r="GO11" s="623">
        <v>182680.82</v>
      </c>
      <c r="GP11" s="623">
        <v>189993.23</v>
      </c>
      <c r="GQ11" s="623">
        <v>197303.76</v>
      </c>
      <c r="GR11" s="623">
        <v>219238.67</v>
      </c>
      <c r="GS11" s="623">
        <v>226555.28</v>
      </c>
      <c r="GT11" s="623">
        <v>14639.1</v>
      </c>
      <c r="GU11" s="623">
        <v>21962.16</v>
      </c>
      <c r="GV11" s="623">
        <v>31714.639999999999</v>
      </c>
      <c r="GW11" s="623">
        <v>51251.92</v>
      </c>
      <c r="GX11" s="623">
        <v>58580.84</v>
      </c>
      <c r="GY11" s="623">
        <v>65908.66</v>
      </c>
      <c r="GZ11" s="623">
        <v>73238.900000000009</v>
      </c>
      <c r="HA11" s="623">
        <v>80568.670000000013</v>
      </c>
      <c r="HB11" s="623">
        <v>102560.63000000002</v>
      </c>
      <c r="HC11" s="623">
        <v>109894.78000000001</v>
      </c>
      <c r="HD11" s="623">
        <v>117229.84000000001</v>
      </c>
      <c r="HE11" s="623">
        <v>124564.89000000001</v>
      </c>
      <c r="HF11" s="623">
        <v>131902.38</v>
      </c>
      <c r="HG11" s="623">
        <v>153917.12</v>
      </c>
      <c r="HH11" s="623">
        <v>161258.82</v>
      </c>
      <c r="HI11" s="623">
        <v>168597.03</v>
      </c>
      <c r="HJ11" s="623">
        <v>175936.07</v>
      </c>
      <c r="HK11" s="623">
        <v>183278.05000000002</v>
      </c>
      <c r="HL11" s="623">
        <v>205303.43000000005</v>
      </c>
      <c r="HM11" s="623">
        <v>212653.77000000005</v>
      </c>
      <c r="HN11" s="623">
        <v>220003.32000000004</v>
      </c>
      <c r="HO11" s="623">
        <v>227343.72000000003</v>
      </c>
      <c r="HP11" s="623">
        <v>234693.49000000002</v>
      </c>
      <c r="HQ11" s="623">
        <v>256742.99</v>
      </c>
      <c r="HR11" s="623">
        <v>36722.629999999997</v>
      </c>
      <c r="HS11" s="623">
        <v>44074.77</v>
      </c>
      <c r="HT11" s="623">
        <v>51428.789999999994</v>
      </c>
      <c r="HU11" s="623">
        <v>58784.94</v>
      </c>
      <c r="HV11" s="623">
        <v>80847.109999999986</v>
      </c>
      <c r="HW11" s="623">
        <v>88211.029999999984</v>
      </c>
      <c r="HX11" s="623">
        <v>95563.069999999978</v>
      </c>
      <c r="HY11" s="623">
        <v>102913.07999999997</v>
      </c>
      <c r="HZ11" s="623">
        <v>110279.09999999998</v>
      </c>
      <c r="IA11" s="623">
        <v>132377.90999999997</v>
      </c>
      <c r="IB11" s="623">
        <v>139752.81999999998</v>
      </c>
      <c r="IC11" s="623">
        <v>147124.02999999997</v>
      </c>
      <c r="ID11" s="623">
        <v>154489.33999999997</v>
      </c>
      <c r="IE11" s="623">
        <v>161864.97999999998</v>
      </c>
      <c r="IF11" s="623">
        <v>183983.69</v>
      </c>
      <c r="IG11" s="623">
        <v>191369.57</v>
      </c>
      <c r="IH11" s="623">
        <v>198746.18</v>
      </c>
      <c r="II11" s="623">
        <v>206121.37</v>
      </c>
      <c r="IJ11" s="623">
        <v>213507.87</v>
      </c>
      <c r="IK11" s="623">
        <v>220897.65</v>
      </c>
      <c r="IL11" s="623">
        <v>235671.03</v>
      </c>
      <c r="IM11" s="623">
        <v>243061.4</v>
      </c>
      <c r="IN11" s="623">
        <v>29551.61</v>
      </c>
      <c r="IO11" s="623">
        <v>36931.85</v>
      </c>
      <c r="IP11" s="623">
        <v>44316.229999999996</v>
      </c>
      <c r="IQ11" s="623">
        <v>66470.149999999994</v>
      </c>
      <c r="IR11" s="623">
        <v>73860.209999999992</v>
      </c>
      <c r="IS11" s="623">
        <v>81246.209999999992</v>
      </c>
      <c r="IT11" s="623">
        <v>88630.87999999999</v>
      </c>
      <c r="IU11" s="623">
        <v>96023.83</v>
      </c>
      <c r="IV11" s="623">
        <v>118205.18999999999</v>
      </c>
      <c r="IW11" s="623">
        <v>125593.68</v>
      </c>
      <c r="IX11" s="623">
        <v>132978.07</v>
      </c>
      <c r="IY11" s="623">
        <v>140367.6</v>
      </c>
      <c r="IZ11" s="623">
        <v>147753.86000000002</v>
      </c>
      <c r="JA11" s="623">
        <v>169915.37000000002</v>
      </c>
      <c r="JB11" s="623">
        <v>177302.29000000004</v>
      </c>
      <c r="JC11" s="623">
        <v>184694.61000000004</v>
      </c>
    </row>
    <row r="12" spans="1:263">
      <c r="A12" s="6" t="s">
        <v>9</v>
      </c>
      <c r="B12" s="7">
        <v>17156.34</v>
      </c>
      <c r="C12" s="7">
        <v>17693.77</v>
      </c>
      <c r="D12" s="7">
        <v>18231.18</v>
      </c>
      <c r="E12" s="7">
        <v>18768.68</v>
      </c>
      <c r="F12" s="7">
        <v>19306.32</v>
      </c>
      <c r="G12" s="7">
        <v>20919.53</v>
      </c>
      <c r="H12" s="7">
        <v>4838.6899999999996</v>
      </c>
      <c r="I12" s="7">
        <v>5376.37</v>
      </c>
      <c r="J12" s="478">
        <v>5914.15</v>
      </c>
      <c r="K12" s="478">
        <v>6452.01</v>
      </c>
      <c r="L12" s="478">
        <v>8065.85</v>
      </c>
      <c r="M12" s="478">
        <v>8604</v>
      </c>
      <c r="N12" s="478">
        <v>9142.01</v>
      </c>
      <c r="O12" s="478">
        <v>9680.33</v>
      </c>
      <c r="P12" s="478">
        <v>10218.73</v>
      </c>
      <c r="Q12" s="478">
        <v>11834.19</v>
      </c>
      <c r="R12" s="478">
        <v>12372.88</v>
      </c>
      <c r="S12" s="478">
        <v>12911.62</v>
      </c>
      <c r="T12" s="478">
        <v>13450.52</v>
      </c>
      <c r="U12" s="487">
        <v>13989.45</v>
      </c>
      <c r="V12" s="478">
        <v>15606.48</v>
      </c>
      <c r="W12" s="478">
        <v>16145.25</v>
      </c>
      <c r="X12" s="478">
        <v>16684.25</v>
      </c>
      <c r="Y12" s="478">
        <v>17223.37</v>
      </c>
      <c r="Z12" s="478">
        <v>17762.580000000002</v>
      </c>
      <c r="AA12" s="478">
        <v>19380.41</v>
      </c>
      <c r="AB12" s="478">
        <v>19920.16</v>
      </c>
      <c r="AC12" s="478">
        <v>3775.75</v>
      </c>
      <c r="AD12" s="478">
        <v>4315.82</v>
      </c>
      <c r="AE12" s="478">
        <v>4855.91</v>
      </c>
      <c r="AF12" s="478">
        <v>6476.67</v>
      </c>
      <c r="AG12" s="478">
        <v>7017.27</v>
      </c>
      <c r="AH12" s="478">
        <v>7557.45</v>
      </c>
      <c r="AI12" s="478">
        <v>8097.66</v>
      </c>
      <c r="AJ12" s="478">
        <v>8638.33</v>
      </c>
      <c r="AK12" s="478">
        <v>10260.42</v>
      </c>
      <c r="AL12" s="543">
        <v>10801.37</v>
      </c>
      <c r="AM12" s="543">
        <v>11342.35</v>
      </c>
      <c r="AN12" s="543">
        <v>11883.43</v>
      </c>
      <c r="AO12" s="543">
        <v>12424.69</v>
      </c>
      <c r="AP12" s="543">
        <v>14048.71</v>
      </c>
      <c r="AQ12" s="543">
        <v>14590.14</v>
      </c>
      <c r="AR12" s="543">
        <v>15131.78</v>
      </c>
      <c r="AS12" s="543">
        <v>15673.55</v>
      </c>
      <c r="AT12" s="543">
        <v>16215.38</v>
      </c>
      <c r="AU12" s="543">
        <v>17841.12</v>
      </c>
      <c r="AV12" s="543">
        <v>18383.009999999998</v>
      </c>
      <c r="AW12" s="543">
        <v>18925.18</v>
      </c>
      <c r="AX12" s="623">
        <v>3793.56</v>
      </c>
      <c r="AY12" s="623">
        <v>4335.47</v>
      </c>
      <c r="AZ12" s="623">
        <v>5961.64</v>
      </c>
      <c r="BA12" s="623">
        <v>6504.03</v>
      </c>
      <c r="BB12" s="623">
        <v>7046.6</v>
      </c>
      <c r="BC12" s="623">
        <v>7589.2</v>
      </c>
      <c r="BD12" s="623">
        <v>8132.18</v>
      </c>
      <c r="BE12" s="623">
        <v>9761.27</v>
      </c>
      <c r="BF12" s="623">
        <v>10304.15</v>
      </c>
      <c r="BG12" s="623">
        <v>10847.44</v>
      </c>
      <c r="BH12" s="623">
        <v>11390.06</v>
      </c>
      <c r="BI12" s="623">
        <v>11932.73</v>
      </c>
      <c r="BJ12" s="623">
        <v>13561.53</v>
      </c>
      <c r="BK12" s="623">
        <v>14105.26</v>
      </c>
      <c r="BL12" s="623">
        <v>14648.89</v>
      </c>
      <c r="BM12" s="623">
        <v>15192.57</v>
      </c>
      <c r="BN12" s="623">
        <v>15735.97</v>
      </c>
      <c r="BO12" s="623">
        <v>16823.16</v>
      </c>
      <c r="BP12" s="721">
        <v>17367.05</v>
      </c>
      <c r="BQ12" s="722">
        <v>17911.57</v>
      </c>
      <c r="BR12" s="722">
        <v>1632.71</v>
      </c>
      <c r="BS12" s="722">
        <v>2177.12</v>
      </c>
      <c r="BT12" s="722">
        <v>2721.59</v>
      </c>
      <c r="BU12" s="722">
        <v>4355.3</v>
      </c>
      <c r="BV12" s="722">
        <v>4900.1000000000004</v>
      </c>
      <c r="BW12" s="722">
        <v>5445.02</v>
      </c>
      <c r="BX12" s="722">
        <v>5990.03</v>
      </c>
      <c r="BY12" s="722">
        <v>6535.54</v>
      </c>
      <c r="BZ12" s="722">
        <v>8172.04</v>
      </c>
      <c r="CA12" s="722">
        <v>8717.86</v>
      </c>
      <c r="CB12" s="722">
        <v>9262.57</v>
      </c>
      <c r="CC12" s="722">
        <v>9807.36</v>
      </c>
      <c r="CD12" s="722">
        <v>10352.49</v>
      </c>
      <c r="CE12" s="722">
        <v>11987.99</v>
      </c>
      <c r="CF12" s="722">
        <v>12533.29</v>
      </c>
      <c r="CG12" s="722">
        <v>13078.8</v>
      </c>
      <c r="CH12" s="722">
        <v>13623.82</v>
      </c>
      <c r="CI12" s="722">
        <v>14169.25</v>
      </c>
      <c r="CJ12" s="722">
        <v>15806.34</v>
      </c>
      <c r="CK12" s="723">
        <v>16351.89</v>
      </c>
      <c r="CL12" s="795">
        <v>16897.66</v>
      </c>
      <c r="CM12" s="723">
        <v>17443.810000000001</v>
      </c>
      <c r="CN12" s="722">
        <v>1638.15</v>
      </c>
      <c r="CO12" s="722">
        <v>3277.14</v>
      </c>
      <c r="CP12" s="796">
        <v>3824.11</v>
      </c>
      <c r="CQ12" s="722">
        <v>4370.8900000000003</v>
      </c>
      <c r="CR12" s="722">
        <v>4918.47</v>
      </c>
      <c r="CS12" s="722">
        <v>5465.49</v>
      </c>
      <c r="CT12" s="722">
        <v>7107.12</v>
      </c>
      <c r="CU12" s="722">
        <v>7654.55</v>
      </c>
      <c r="CV12" s="722">
        <v>8201.3799999999992</v>
      </c>
      <c r="CW12" s="722">
        <v>8748.2999999999993</v>
      </c>
      <c r="CX12" s="722">
        <v>9295.2800000000007</v>
      </c>
      <c r="CY12" s="722">
        <v>10936.44</v>
      </c>
      <c r="CZ12" s="722">
        <v>11483.86</v>
      </c>
      <c r="DA12" s="722">
        <v>12031.2</v>
      </c>
      <c r="DB12" s="722">
        <v>12578.43</v>
      </c>
      <c r="DC12" s="722">
        <v>13125.82</v>
      </c>
      <c r="DD12" s="722">
        <v>14767.82</v>
      </c>
      <c r="DE12" s="722">
        <v>15315.86</v>
      </c>
      <c r="DF12" s="722">
        <v>15864.19</v>
      </c>
      <c r="DG12" s="722">
        <v>16412.689999999999</v>
      </c>
      <c r="DH12" s="723">
        <v>16961.55</v>
      </c>
      <c r="DI12" s="723">
        <v>18607.54</v>
      </c>
      <c r="DJ12" s="723">
        <v>19156.41</v>
      </c>
      <c r="DK12" s="723">
        <v>2743.5</v>
      </c>
      <c r="DL12" s="723">
        <v>3292.56</v>
      </c>
      <c r="DM12" s="723">
        <v>3842.22</v>
      </c>
      <c r="DN12" s="723">
        <v>5490.84</v>
      </c>
      <c r="DO12" s="723">
        <v>6040.4</v>
      </c>
      <c r="DP12" s="723">
        <v>6589.94</v>
      </c>
      <c r="DQ12" s="723">
        <v>7139.86</v>
      </c>
      <c r="DR12" s="723">
        <v>7689.87</v>
      </c>
      <c r="DS12" s="723">
        <v>9340.2999999999993</v>
      </c>
      <c r="DT12" s="723">
        <v>9890.61</v>
      </c>
      <c r="DU12" s="723">
        <v>10441.1</v>
      </c>
      <c r="DV12" s="723">
        <v>10991.88</v>
      </c>
      <c r="DW12" s="723">
        <v>11542.5</v>
      </c>
      <c r="DX12" s="723">
        <v>13194.54</v>
      </c>
      <c r="DY12" s="723">
        <v>13745.18</v>
      </c>
      <c r="DZ12" s="723">
        <v>14295.78</v>
      </c>
      <c r="EA12" s="723">
        <v>14846.84</v>
      </c>
      <c r="EB12" s="723">
        <v>15397.66</v>
      </c>
      <c r="EC12" s="723">
        <v>16499.66</v>
      </c>
      <c r="ED12" s="723">
        <v>17050.93</v>
      </c>
      <c r="EE12" s="723">
        <v>17602.73</v>
      </c>
      <c r="EF12" s="723">
        <v>1654.96</v>
      </c>
      <c r="EG12" s="723">
        <v>2206.79</v>
      </c>
      <c r="EH12" s="723">
        <v>2758.8</v>
      </c>
      <c r="EI12" s="723">
        <v>4415.08</v>
      </c>
      <c r="EJ12" s="723">
        <v>4967.8599999999997</v>
      </c>
      <c r="EK12" s="723">
        <v>5520.11</v>
      </c>
      <c r="EL12" s="723">
        <v>6072.36</v>
      </c>
      <c r="EM12" s="723">
        <v>6624.68</v>
      </c>
      <c r="EN12" s="723">
        <v>8282.36</v>
      </c>
      <c r="EO12" s="723">
        <v>8834.74</v>
      </c>
      <c r="EP12" s="723">
        <v>9387.2900000000009</v>
      </c>
      <c r="EQ12" s="723">
        <v>9940.1</v>
      </c>
      <c r="ER12" s="723">
        <v>10492.33</v>
      </c>
      <c r="ES12" s="723">
        <v>12149.78</v>
      </c>
      <c r="ET12" s="723">
        <v>12702.46</v>
      </c>
      <c r="EU12" s="723">
        <v>13255.15</v>
      </c>
      <c r="EV12" s="723">
        <v>13808.01</v>
      </c>
      <c r="EW12" s="723">
        <v>14361.25</v>
      </c>
      <c r="EX12" s="723">
        <v>16020.65</v>
      </c>
      <c r="EY12" s="723">
        <v>16573.740000000002</v>
      </c>
      <c r="EZ12" s="723">
        <v>17127.419999999998</v>
      </c>
      <c r="FA12" s="723">
        <v>17680.98</v>
      </c>
      <c r="FB12" s="723">
        <v>18234.689999999999</v>
      </c>
      <c r="FC12" s="723">
        <v>2768.44</v>
      </c>
      <c r="FD12" s="723">
        <v>3322.11</v>
      </c>
      <c r="FE12" s="723">
        <v>3876.22</v>
      </c>
      <c r="FF12" s="723">
        <v>4430.05</v>
      </c>
      <c r="FG12" s="723">
        <v>4984.12</v>
      </c>
      <c r="FH12" s="723">
        <v>6646.39</v>
      </c>
      <c r="FI12" s="723">
        <v>7200.69</v>
      </c>
      <c r="FJ12" s="723">
        <v>7755.03</v>
      </c>
      <c r="FK12" s="723">
        <v>8308.85</v>
      </c>
      <c r="FL12" s="723">
        <v>8862.9699999999993</v>
      </c>
      <c r="FM12" s="723">
        <v>10525.56</v>
      </c>
      <c r="FN12" s="723">
        <v>11080.17</v>
      </c>
      <c r="FO12" s="723">
        <v>11634.64</v>
      </c>
      <c r="FP12" s="723">
        <v>12189.13</v>
      </c>
      <c r="FQ12" s="723">
        <v>12743.66</v>
      </c>
      <c r="FR12" s="723">
        <v>14407.47</v>
      </c>
      <c r="FS12" s="723">
        <v>14962.45</v>
      </c>
      <c r="FT12" s="723">
        <v>15517.53</v>
      </c>
      <c r="FU12" s="723">
        <v>16072.57</v>
      </c>
      <c r="FV12" s="723">
        <v>16627.849999999999</v>
      </c>
      <c r="FW12" s="723">
        <v>17183.36</v>
      </c>
      <c r="FX12" s="723">
        <v>18294.560000000001</v>
      </c>
      <c r="FY12" s="723">
        <v>18849.84</v>
      </c>
      <c r="FZ12" s="723">
        <v>2222.12</v>
      </c>
      <c r="GA12" s="723">
        <v>2777.91</v>
      </c>
      <c r="GB12" s="722">
        <v>3333.79</v>
      </c>
      <c r="GC12" s="722">
        <v>5001.45</v>
      </c>
      <c r="GD12" s="722">
        <v>5557.44</v>
      </c>
      <c r="GE12" s="722">
        <v>6113.27</v>
      </c>
      <c r="GF12" s="722">
        <v>6669.25</v>
      </c>
      <c r="GG12" s="722">
        <v>7224.92</v>
      </c>
      <c r="GH12" s="722">
        <v>8892.5</v>
      </c>
      <c r="GI12" s="722">
        <v>9448.6200000000008</v>
      </c>
      <c r="GJ12" s="722">
        <v>10004.56</v>
      </c>
      <c r="GK12" s="623">
        <v>10560.49</v>
      </c>
      <c r="GL12" s="623">
        <v>11116.53</v>
      </c>
      <c r="GM12" s="623">
        <v>12784.74</v>
      </c>
      <c r="GN12" s="623">
        <v>13340.89</v>
      </c>
      <c r="GO12" s="623">
        <v>13896.9</v>
      </c>
      <c r="GP12" s="623">
        <v>14453.17</v>
      </c>
      <c r="GQ12" s="623">
        <v>15009.3</v>
      </c>
      <c r="GR12" s="623">
        <v>16677.939999999999</v>
      </c>
      <c r="GS12" s="623">
        <v>17234.53</v>
      </c>
      <c r="GT12" s="623">
        <v>1113.6300000000001</v>
      </c>
      <c r="GU12" s="623">
        <v>1670.71</v>
      </c>
      <c r="GV12" s="623">
        <v>2227.73</v>
      </c>
      <c r="GW12" s="623">
        <v>3898.85</v>
      </c>
      <c r="GX12" s="623">
        <v>4456.37</v>
      </c>
      <c r="GY12" s="623">
        <v>5013.8099999999995</v>
      </c>
      <c r="GZ12" s="623">
        <v>5571.44</v>
      </c>
      <c r="HA12" s="623">
        <v>6129.03</v>
      </c>
      <c r="HB12" s="623">
        <v>7802</v>
      </c>
      <c r="HC12" s="623">
        <v>8359.92</v>
      </c>
      <c r="HD12" s="623">
        <v>8917.91</v>
      </c>
      <c r="HE12" s="623">
        <v>9475.9</v>
      </c>
      <c r="HF12" s="623">
        <v>10034.08</v>
      </c>
      <c r="HG12" s="623">
        <v>11708.79</v>
      </c>
      <c r="HH12" s="623">
        <v>12267.29</v>
      </c>
      <c r="HI12" s="623">
        <v>12825.52</v>
      </c>
      <c r="HJ12" s="623">
        <v>13383.82</v>
      </c>
      <c r="HK12" s="623">
        <v>13942.34</v>
      </c>
      <c r="HL12" s="623">
        <v>15617.86</v>
      </c>
      <c r="HM12" s="623">
        <v>16177.01</v>
      </c>
      <c r="HN12" s="623">
        <v>16736.099999999999</v>
      </c>
      <c r="HO12" s="623">
        <v>17294.5</v>
      </c>
      <c r="HP12" s="623">
        <v>17853.61</v>
      </c>
      <c r="HQ12" s="623">
        <v>19530.960000000003</v>
      </c>
      <c r="HR12" s="623">
        <v>2795.84</v>
      </c>
      <c r="HS12" s="623">
        <v>3355.13</v>
      </c>
      <c r="HT12" s="623">
        <v>3914.56</v>
      </c>
      <c r="HU12" s="623">
        <v>4474.16</v>
      </c>
      <c r="HV12" s="623">
        <v>6152.4800000000005</v>
      </c>
      <c r="HW12" s="623">
        <v>6712.67</v>
      </c>
      <c r="HX12" s="623">
        <v>7271.95</v>
      </c>
      <c r="HY12" s="623">
        <v>7831.08</v>
      </c>
      <c r="HZ12" s="623">
        <v>8391.43</v>
      </c>
      <c r="IA12" s="623">
        <v>10072.530000000001</v>
      </c>
      <c r="IB12" s="623">
        <v>10633.550000000001</v>
      </c>
      <c r="IC12" s="623">
        <v>11194.29</v>
      </c>
      <c r="ID12" s="623">
        <v>11754.580000000002</v>
      </c>
      <c r="IE12" s="623">
        <v>12315.660000000002</v>
      </c>
      <c r="IF12" s="623">
        <v>13998.270000000002</v>
      </c>
      <c r="IG12" s="623">
        <v>14560.130000000003</v>
      </c>
      <c r="IH12" s="623">
        <v>15121.280000000002</v>
      </c>
      <c r="II12" s="623">
        <v>15682.320000000003</v>
      </c>
      <c r="IJ12" s="623">
        <v>16244.220000000003</v>
      </c>
      <c r="IK12" s="623">
        <v>16806.370000000003</v>
      </c>
      <c r="IL12" s="623">
        <v>17930.200000000004</v>
      </c>
      <c r="IM12" s="623">
        <v>18492.400000000005</v>
      </c>
      <c r="IN12" s="623">
        <v>2248.04</v>
      </c>
      <c r="IO12" s="623">
        <v>2809.47</v>
      </c>
      <c r="IP12" s="623">
        <v>3371.21</v>
      </c>
      <c r="IQ12" s="623">
        <v>5056.49</v>
      </c>
      <c r="IR12" s="623">
        <v>5618.67</v>
      </c>
      <c r="IS12" s="623">
        <v>6180.54</v>
      </c>
      <c r="IT12" s="623">
        <v>6742.3099999999995</v>
      </c>
      <c r="IU12" s="623">
        <v>7304.7099999999991</v>
      </c>
      <c r="IV12" s="623">
        <v>8992.0999999999985</v>
      </c>
      <c r="IW12" s="623">
        <v>9554.159999999998</v>
      </c>
      <c r="IX12" s="623">
        <v>10115.899999999998</v>
      </c>
      <c r="IY12" s="623">
        <v>10678.039999999997</v>
      </c>
      <c r="IZ12" s="623">
        <v>11239.929999999997</v>
      </c>
      <c r="JA12" s="623">
        <v>12925.799999999996</v>
      </c>
      <c r="JB12" s="623">
        <v>13487.739999999996</v>
      </c>
      <c r="JC12" s="623">
        <v>14050.089999999997</v>
      </c>
    </row>
    <row r="13" spans="1:263" ht="43.5">
      <c r="A13" s="6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88"/>
      <c r="V13" s="488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  <c r="AG13" s="488"/>
      <c r="AH13" s="488"/>
      <c r="AI13" s="488"/>
      <c r="AJ13" s="488"/>
      <c r="AK13" s="488"/>
      <c r="AL13" s="488"/>
      <c r="AM13" s="488"/>
      <c r="AN13" s="488"/>
      <c r="AO13" s="488"/>
      <c r="AP13" s="488"/>
      <c r="AQ13" s="488"/>
      <c r="AR13" s="488"/>
      <c r="AS13" s="488"/>
      <c r="AT13" s="488"/>
      <c r="AU13" s="488"/>
      <c r="AV13" s="488"/>
      <c r="AW13" s="488"/>
      <c r="AX13" s="488"/>
      <c r="AY13" s="488"/>
      <c r="AZ13" s="488"/>
      <c r="BA13" s="488"/>
      <c r="BB13" s="488"/>
      <c r="BC13" s="488"/>
      <c r="BD13" s="488"/>
      <c r="BE13" s="488"/>
      <c r="BF13" s="488"/>
      <c r="BG13" s="488"/>
      <c r="BH13" s="488"/>
      <c r="BI13" s="488"/>
      <c r="BJ13" s="488"/>
      <c r="BK13" s="488"/>
      <c r="BL13" s="488"/>
      <c r="BM13" s="488"/>
      <c r="BN13" s="488"/>
      <c r="BO13" s="487"/>
      <c r="BP13" s="724"/>
      <c r="BQ13" s="488"/>
      <c r="BR13" s="488"/>
      <c r="BS13" s="488"/>
      <c r="BT13" s="488"/>
      <c r="BU13" s="488"/>
      <c r="BV13" s="488"/>
      <c r="BW13" s="488"/>
      <c r="BX13" s="488"/>
      <c r="BY13" s="488"/>
      <c r="BZ13" s="488"/>
      <c r="CA13" s="488"/>
      <c r="CB13" s="488"/>
      <c r="CC13" s="488"/>
      <c r="CD13" s="488"/>
      <c r="CE13" s="488"/>
      <c r="CF13" s="488"/>
      <c r="CG13" s="488"/>
      <c r="CH13" s="488"/>
      <c r="CI13" s="488"/>
      <c r="CJ13" s="488"/>
      <c r="CK13" s="725"/>
      <c r="CL13" s="486"/>
      <c r="CM13" s="725"/>
      <c r="CN13" s="725"/>
      <c r="CO13" s="725"/>
      <c r="CP13" s="725"/>
      <c r="CQ13" s="725"/>
      <c r="CR13" s="725"/>
      <c r="CS13" s="725"/>
      <c r="CT13" s="725"/>
      <c r="CU13" s="725"/>
      <c r="CV13" s="725"/>
      <c r="CW13" s="725"/>
      <c r="CX13" s="725"/>
      <c r="CY13" s="725"/>
      <c r="CZ13" s="725"/>
      <c r="DA13" s="725"/>
      <c r="DB13" s="725"/>
      <c r="DC13" s="725"/>
      <c r="DD13" s="725"/>
      <c r="DE13" s="725"/>
      <c r="DF13" s="725"/>
      <c r="DG13" s="725"/>
      <c r="DH13" s="725"/>
      <c r="DI13" s="725"/>
      <c r="DJ13" s="725"/>
      <c r="DK13" s="725"/>
      <c r="DL13" s="725"/>
      <c r="DM13" s="725"/>
      <c r="DN13" s="725"/>
      <c r="DO13" s="725"/>
      <c r="DP13" s="725"/>
      <c r="DQ13" s="725"/>
      <c r="DR13" s="725"/>
      <c r="DS13" s="725"/>
      <c r="DT13" s="725"/>
      <c r="DU13" s="725"/>
      <c r="DV13" s="725"/>
      <c r="DW13" s="725"/>
      <c r="DX13" s="725"/>
      <c r="DY13" s="725"/>
      <c r="DZ13" s="725"/>
      <c r="EA13" s="725"/>
      <c r="EB13" s="725"/>
      <c r="EC13" s="725"/>
      <c r="ED13" s="725"/>
      <c r="EE13" s="725"/>
      <c r="EF13" s="725"/>
      <c r="EG13" s="725"/>
      <c r="EH13" s="725"/>
      <c r="EI13" s="725"/>
      <c r="EJ13" s="725"/>
      <c r="EK13" s="725"/>
      <c r="EL13" s="725"/>
      <c r="EM13" s="725"/>
      <c r="EN13" s="725"/>
      <c r="EO13" s="725"/>
      <c r="EP13" s="725"/>
      <c r="EQ13" s="725"/>
      <c r="ER13" s="725"/>
      <c r="ES13" s="725"/>
      <c r="ET13" s="725"/>
      <c r="EU13" s="725"/>
      <c r="EV13" s="725"/>
      <c r="EW13" s="725"/>
      <c r="EX13" s="725"/>
      <c r="EY13" s="725"/>
      <c r="EZ13" s="725"/>
      <c r="FA13" s="725"/>
      <c r="FB13" s="725"/>
      <c r="FC13" s="725"/>
      <c r="FD13" s="725"/>
      <c r="FE13" s="725"/>
      <c r="FF13" s="725"/>
      <c r="FG13" s="725"/>
      <c r="FH13" s="725"/>
      <c r="FI13" s="725"/>
      <c r="FJ13" s="725"/>
      <c r="FK13" s="725"/>
      <c r="FL13" s="725"/>
      <c r="FM13" s="725"/>
      <c r="FN13" s="725"/>
      <c r="FO13" s="725"/>
      <c r="FP13" s="725"/>
      <c r="FQ13" s="725"/>
      <c r="FR13" s="725"/>
      <c r="FS13" s="725"/>
      <c r="FT13" s="725"/>
      <c r="FU13" s="725"/>
      <c r="FV13" s="725"/>
      <c r="FW13" s="725"/>
      <c r="FX13" s="725"/>
      <c r="FY13" s="725"/>
      <c r="FZ13" s="725"/>
      <c r="GA13" s="725"/>
      <c r="GB13" s="725"/>
      <c r="GC13" s="725"/>
      <c r="GD13" s="725"/>
      <c r="GE13" s="725"/>
      <c r="GF13" s="725"/>
      <c r="GG13" s="725"/>
      <c r="GH13" s="725"/>
      <c r="GI13" s="725"/>
      <c r="GJ13" s="725"/>
      <c r="GK13" s="725"/>
      <c r="GL13" s="725"/>
      <c r="GM13" s="725"/>
      <c r="GN13" s="725"/>
      <c r="GO13" s="725"/>
      <c r="GP13" s="725"/>
      <c r="GQ13" s="725"/>
      <c r="GR13" s="725"/>
      <c r="GS13" s="725"/>
      <c r="GT13" s="725"/>
      <c r="GU13" s="725"/>
      <c r="GV13" s="725"/>
      <c r="GW13" s="725"/>
      <c r="GX13" s="725"/>
      <c r="GY13" s="725"/>
      <c r="GZ13" s="725"/>
      <c r="HA13" s="725"/>
      <c r="HB13" s="725"/>
      <c r="HC13" s="725"/>
      <c r="HD13" s="725"/>
      <c r="HE13" s="725"/>
      <c r="HF13" s="725"/>
      <c r="HG13" s="725"/>
      <c r="HH13" s="725"/>
      <c r="HI13" s="725"/>
      <c r="HJ13" s="725"/>
      <c r="HK13" s="725"/>
      <c r="HL13" s="725"/>
      <c r="HM13" s="725"/>
      <c r="HN13" s="725"/>
      <c r="HO13" s="725"/>
      <c r="HP13" s="725"/>
      <c r="HQ13" s="725"/>
      <c r="HR13" s="725"/>
      <c r="HS13" s="725"/>
      <c r="HT13" s="725"/>
      <c r="HU13" s="725"/>
      <c r="HV13" s="725"/>
      <c r="HW13" s="725"/>
      <c r="HX13" s="725"/>
      <c r="HY13" s="725"/>
      <c r="HZ13" s="725"/>
      <c r="IA13" s="725"/>
      <c r="IB13" s="725"/>
      <c r="IC13" s="725"/>
      <c r="ID13" s="725"/>
      <c r="IE13" s="725"/>
      <c r="IF13" s="725"/>
      <c r="IG13" s="725"/>
      <c r="IH13" s="725"/>
      <c r="II13" s="725"/>
      <c r="IJ13" s="725"/>
      <c r="IK13" s="725"/>
      <c r="IL13" s="725"/>
      <c r="IM13" s="725"/>
      <c r="IN13" s="725"/>
      <c r="IO13" s="725"/>
      <c r="IP13" s="725"/>
      <c r="IQ13" s="725"/>
      <c r="IR13" s="725"/>
      <c r="IS13" s="725"/>
      <c r="IT13" s="725"/>
      <c r="IU13" s="725"/>
      <c r="IV13" s="725"/>
      <c r="IW13" s="725"/>
      <c r="IX13" s="725"/>
      <c r="IY13" s="725"/>
      <c r="IZ13" s="725"/>
      <c r="JA13" s="725"/>
      <c r="JB13" s="725"/>
      <c r="JC13" s="725"/>
    </row>
    <row r="14" spans="1:263">
      <c r="A14" s="9" t="s">
        <v>11</v>
      </c>
      <c r="B14" s="2">
        <v>57426.11</v>
      </c>
      <c r="C14" s="2">
        <v>10429.870000000001</v>
      </c>
      <c r="D14" s="2">
        <v>10429.870000000001</v>
      </c>
      <c r="E14" s="2">
        <v>10429.870000000001</v>
      </c>
      <c r="F14">
        <v>11084.21</v>
      </c>
      <c r="G14">
        <v>11084.21</v>
      </c>
      <c r="H14">
        <v>3514.21</v>
      </c>
      <c r="I14">
        <v>10019.540000000001</v>
      </c>
      <c r="J14">
        <v>10019.540000000001</v>
      </c>
      <c r="K14">
        <v>9023.4699999999993</v>
      </c>
      <c r="L14">
        <v>9023.4699999999993</v>
      </c>
      <c r="M14">
        <v>9023.4699999999993</v>
      </c>
      <c r="N14">
        <v>9023.4699999999993</v>
      </c>
      <c r="O14">
        <v>13214.04</v>
      </c>
      <c r="P14">
        <v>13089.7</v>
      </c>
      <c r="Q14">
        <v>13089.7</v>
      </c>
      <c r="R14">
        <v>13089.7</v>
      </c>
      <c r="S14">
        <v>16085.7</v>
      </c>
      <c r="T14">
        <v>13089.7</v>
      </c>
      <c r="U14" s="485">
        <v>13089.7</v>
      </c>
      <c r="V14">
        <v>13089.7</v>
      </c>
      <c r="W14">
        <v>13089.7</v>
      </c>
      <c r="X14">
        <v>77744.89</v>
      </c>
      <c r="Y14">
        <v>77744.89</v>
      </c>
      <c r="Z14" s="542">
        <v>16175.85</v>
      </c>
      <c r="AA14">
        <v>16175.85</v>
      </c>
      <c r="AB14">
        <v>7854.9</v>
      </c>
      <c r="AC14">
        <v>8664.1200000000008</v>
      </c>
      <c r="AD14">
        <v>15169.45</v>
      </c>
      <c r="AE14">
        <v>10465.94</v>
      </c>
      <c r="AF14">
        <v>10465.94</v>
      </c>
      <c r="AG14">
        <v>10465.94</v>
      </c>
      <c r="AH14">
        <v>9174.77</v>
      </c>
      <c r="AI14">
        <v>15113.2</v>
      </c>
      <c r="AJ14">
        <v>15113.2</v>
      </c>
      <c r="AK14">
        <v>15113.2</v>
      </c>
      <c r="AL14">
        <v>13055.84</v>
      </c>
      <c r="AM14">
        <v>13055.84</v>
      </c>
      <c r="AN14">
        <v>13055.84</v>
      </c>
      <c r="AO14">
        <v>13055.84</v>
      </c>
      <c r="AP14">
        <v>13055.84</v>
      </c>
      <c r="AQ14">
        <v>13055.84</v>
      </c>
      <c r="AR14">
        <v>13055.84</v>
      </c>
      <c r="AS14">
        <v>53156.480000000003</v>
      </c>
      <c r="AT14">
        <v>53156.480000000003</v>
      </c>
      <c r="AU14">
        <v>53156.480000000003</v>
      </c>
      <c r="AV14">
        <v>9877.81</v>
      </c>
      <c r="AW14">
        <v>10238.57</v>
      </c>
      <c r="AX14" s="624">
        <v>1917.62</v>
      </c>
      <c r="AY14" s="624">
        <v>1917.62</v>
      </c>
      <c r="AZ14">
        <v>8422.9500000000007</v>
      </c>
      <c r="BA14">
        <v>9471.3799999999992</v>
      </c>
      <c r="BB14">
        <v>9471.3799999999992</v>
      </c>
      <c r="BC14">
        <v>9971.3799999999992</v>
      </c>
      <c r="BD14">
        <v>9971.3799999999992</v>
      </c>
      <c r="BE14">
        <v>13481.46</v>
      </c>
      <c r="BF14">
        <v>12981.46</v>
      </c>
      <c r="BG14">
        <v>12981.46</v>
      </c>
      <c r="BH14">
        <v>12981.46</v>
      </c>
      <c r="BI14">
        <v>12981.46</v>
      </c>
      <c r="BJ14">
        <v>12981.46</v>
      </c>
      <c r="BK14">
        <v>12981.46</v>
      </c>
      <c r="BL14">
        <v>12981.46</v>
      </c>
      <c r="BM14">
        <v>12981.46</v>
      </c>
      <c r="BN14">
        <v>12981.46</v>
      </c>
      <c r="BO14">
        <v>42781.3</v>
      </c>
      <c r="BP14" s="726">
        <v>42781.3</v>
      </c>
      <c r="BQ14" s="727">
        <v>9799.57</v>
      </c>
      <c r="BR14" s="727">
        <v>1478.62</v>
      </c>
      <c r="BS14" s="727">
        <v>1478.62</v>
      </c>
      <c r="BT14" s="727">
        <v>8090.61</v>
      </c>
      <c r="BU14" s="727">
        <v>8090.61</v>
      </c>
      <c r="BV14" s="727">
        <v>8894.48</v>
      </c>
      <c r="BW14" s="727">
        <v>8894.48</v>
      </c>
      <c r="BX14" s="727">
        <v>8894.48</v>
      </c>
      <c r="BY14" s="727">
        <v>8894.48</v>
      </c>
      <c r="BZ14" s="727">
        <v>8894.48</v>
      </c>
      <c r="CA14" s="727">
        <v>8894.48</v>
      </c>
      <c r="CB14" s="727">
        <v>7039.96</v>
      </c>
      <c r="CC14" s="727">
        <v>12690.91</v>
      </c>
      <c r="CD14" s="727">
        <v>12690.91</v>
      </c>
      <c r="CE14" s="727">
        <v>12690.91</v>
      </c>
      <c r="CF14" s="727">
        <v>12690.91</v>
      </c>
      <c r="CG14" s="727">
        <v>12690.91</v>
      </c>
      <c r="CH14" s="727">
        <v>12690.91</v>
      </c>
      <c r="CI14" s="727">
        <v>12690.91</v>
      </c>
      <c r="CJ14" s="727">
        <v>12690.91</v>
      </c>
      <c r="CK14" s="728">
        <v>61804.7</v>
      </c>
      <c r="CL14" s="726">
        <v>27804.7</v>
      </c>
      <c r="CM14" s="727">
        <v>1191.75</v>
      </c>
      <c r="CN14" s="796">
        <v>1691.75</v>
      </c>
      <c r="CO14" s="796">
        <v>8284.5300000000007</v>
      </c>
      <c r="CP14" s="796">
        <v>7784.53</v>
      </c>
      <c r="CQ14" s="796">
        <v>7784.53</v>
      </c>
      <c r="CR14" s="727">
        <v>8628.23</v>
      </c>
      <c r="CS14" s="727">
        <v>8628.23</v>
      </c>
      <c r="CT14" s="727">
        <v>15133.56</v>
      </c>
      <c r="CU14" s="727">
        <v>15133.56</v>
      </c>
      <c r="CV14" s="727">
        <v>14329.69</v>
      </c>
      <c r="CW14" s="727">
        <v>14329.69</v>
      </c>
      <c r="CX14" s="727">
        <v>14329.69</v>
      </c>
      <c r="CY14" s="727">
        <v>14329.69</v>
      </c>
      <c r="CZ14" s="727">
        <v>13016.64</v>
      </c>
      <c r="DA14" s="727">
        <v>13016.64</v>
      </c>
      <c r="DB14" s="727">
        <v>13516.64</v>
      </c>
      <c r="DC14" s="727">
        <v>13516.64</v>
      </c>
      <c r="DD14" s="727">
        <v>13516.64</v>
      </c>
      <c r="DE14" s="727">
        <v>13016.64</v>
      </c>
      <c r="DF14" s="727">
        <v>13016.64</v>
      </c>
      <c r="DG14" s="727">
        <v>13016.64</v>
      </c>
      <c r="DH14" s="728">
        <v>26847.99</v>
      </c>
      <c r="DI14">
        <v>26847.99</v>
      </c>
      <c r="DJ14">
        <v>16433.53</v>
      </c>
      <c r="DK14">
        <v>8112.58</v>
      </c>
      <c r="DL14">
        <v>8612.58</v>
      </c>
      <c r="DM14">
        <v>8612.58</v>
      </c>
      <c r="DN14">
        <v>15117.91</v>
      </c>
      <c r="DO14">
        <v>14617.91</v>
      </c>
      <c r="DP14">
        <v>15071.09</v>
      </c>
      <c r="DQ14">
        <v>15071.09</v>
      </c>
      <c r="DR14">
        <v>15071.09</v>
      </c>
      <c r="DS14">
        <v>15071.09</v>
      </c>
      <c r="DT14">
        <v>15071.09</v>
      </c>
      <c r="DU14">
        <v>14197.21</v>
      </c>
      <c r="DV14">
        <v>14197.21</v>
      </c>
      <c r="DW14">
        <v>14197.21</v>
      </c>
      <c r="DX14">
        <v>14197.21</v>
      </c>
      <c r="DY14">
        <v>13048.38</v>
      </c>
      <c r="DZ14">
        <v>13048.38</v>
      </c>
      <c r="EA14">
        <v>13048.38</v>
      </c>
      <c r="EB14">
        <v>13048.38</v>
      </c>
      <c r="EC14">
        <v>27135.86</v>
      </c>
      <c r="ED14">
        <v>27135.86</v>
      </c>
      <c r="EE14">
        <v>9962.89</v>
      </c>
      <c r="EF14">
        <v>9962.89</v>
      </c>
      <c r="EG14">
        <v>1641.94</v>
      </c>
      <c r="EH14">
        <v>1466.94</v>
      </c>
      <c r="EI14">
        <v>1466.94</v>
      </c>
      <c r="EJ14">
        <v>8059.72</v>
      </c>
      <c r="EK14">
        <v>8538.48</v>
      </c>
      <c r="EL14">
        <v>8538.48</v>
      </c>
      <c r="EM14">
        <v>14499.56</v>
      </c>
      <c r="EN14">
        <v>14499.56</v>
      </c>
      <c r="EO14">
        <v>14499.56</v>
      </c>
      <c r="EP14">
        <v>14499.56</v>
      </c>
      <c r="EQ14">
        <v>14499.56</v>
      </c>
      <c r="ER14">
        <v>14499.56</v>
      </c>
      <c r="ES14">
        <v>14499.56</v>
      </c>
      <c r="ET14">
        <v>12983.13</v>
      </c>
      <c r="EU14">
        <v>12983.13</v>
      </c>
      <c r="EV14">
        <v>12983.13</v>
      </c>
      <c r="EW14">
        <v>12983.13</v>
      </c>
      <c r="EX14">
        <v>12983.13</v>
      </c>
      <c r="EY14">
        <v>12983.13</v>
      </c>
      <c r="EZ14">
        <v>45971.48</v>
      </c>
      <c r="FA14">
        <v>45971.48</v>
      </c>
      <c r="FB14">
        <v>9764.17</v>
      </c>
      <c r="FC14">
        <v>9764.17</v>
      </c>
      <c r="FD14">
        <v>1443.22</v>
      </c>
      <c r="FE14">
        <v>8027.59</v>
      </c>
      <c r="FF14">
        <v>8027.59</v>
      </c>
      <c r="FG14">
        <v>14616.25</v>
      </c>
      <c r="FH14">
        <v>14616.25</v>
      </c>
      <c r="FI14">
        <v>15050.47</v>
      </c>
      <c r="FJ14">
        <v>15050.47</v>
      </c>
      <c r="FK14">
        <v>20873.91</v>
      </c>
      <c r="FL14">
        <v>15050.47</v>
      </c>
      <c r="FM14">
        <v>15050.47</v>
      </c>
      <c r="FN14">
        <v>15050.47</v>
      </c>
      <c r="FO14">
        <v>15050.47</v>
      </c>
      <c r="FP14">
        <v>15050.47</v>
      </c>
      <c r="FQ14">
        <v>15050.47</v>
      </c>
      <c r="FR14">
        <v>15050.47</v>
      </c>
      <c r="FS14">
        <v>15050.47</v>
      </c>
      <c r="FT14">
        <v>12656.66</v>
      </c>
      <c r="FU14">
        <v>12656.66</v>
      </c>
      <c r="FV14">
        <v>12656.66</v>
      </c>
      <c r="FW14">
        <v>50590.5</v>
      </c>
      <c r="FX14">
        <v>50590.5</v>
      </c>
      <c r="FY14">
        <v>50590.5</v>
      </c>
      <c r="FZ14">
        <v>1804.97</v>
      </c>
      <c r="GA14">
        <v>1804.97</v>
      </c>
      <c r="GB14" s="825">
        <v>1804.97</v>
      </c>
      <c r="GC14">
        <v>8310.2999999999993</v>
      </c>
      <c r="GD14">
        <v>8990.74</v>
      </c>
      <c r="GE14">
        <v>8990.74</v>
      </c>
      <c r="GF14">
        <v>8990.74</v>
      </c>
      <c r="GG14">
        <v>8419.2999999999993</v>
      </c>
      <c r="GH14">
        <v>8419.2999999999993</v>
      </c>
      <c r="GI14">
        <v>15012.08</v>
      </c>
      <c r="GJ14">
        <v>15012.08</v>
      </c>
      <c r="GK14">
        <v>15012.08</v>
      </c>
      <c r="GL14">
        <v>15012.08</v>
      </c>
      <c r="GM14">
        <v>15012.08</v>
      </c>
      <c r="GN14">
        <v>15012.08</v>
      </c>
      <c r="GO14">
        <v>12648.25</v>
      </c>
      <c r="GP14">
        <v>12648.25</v>
      </c>
      <c r="GQ14">
        <v>12648.25</v>
      </c>
      <c r="GR14">
        <v>36587.82</v>
      </c>
      <c r="GS14">
        <v>36587.82</v>
      </c>
      <c r="GT14">
        <v>1550.75</v>
      </c>
      <c r="GU14" s="825">
        <v>1550.75</v>
      </c>
      <c r="GV14" s="825">
        <v>1550.75</v>
      </c>
      <c r="GW14" s="825">
        <v>1550.75</v>
      </c>
      <c r="GX14" s="825">
        <v>1550.75</v>
      </c>
      <c r="GY14">
        <v>2580.52</v>
      </c>
      <c r="GZ14">
        <v>9085.85</v>
      </c>
      <c r="HA14">
        <v>15595.300000000001</v>
      </c>
      <c r="HB14">
        <v>15595.300000000001</v>
      </c>
      <c r="HC14">
        <v>15595.300000000001</v>
      </c>
      <c r="HD14">
        <v>14766.34</v>
      </c>
      <c r="HE14">
        <v>12694.710000000001</v>
      </c>
      <c r="HF14">
        <v>12694.710000000001</v>
      </c>
      <c r="HG14">
        <v>12694.710000000001</v>
      </c>
      <c r="HH14">
        <v>12694.710000000001</v>
      </c>
      <c r="HI14">
        <v>12694.710000000001</v>
      </c>
      <c r="HJ14">
        <v>12694.710000000001</v>
      </c>
      <c r="HK14">
        <v>12694.710000000001</v>
      </c>
      <c r="HL14">
        <v>12694.710000000001</v>
      </c>
      <c r="HM14">
        <v>12694.710000000001</v>
      </c>
      <c r="HN14">
        <v>12694.710000000001</v>
      </c>
      <c r="HO14">
        <v>44316.68</v>
      </c>
      <c r="HP14">
        <v>44316.68</v>
      </c>
      <c r="HQ14">
        <v>44316.68</v>
      </c>
      <c r="HR14">
        <v>8455.68</v>
      </c>
      <c r="HS14">
        <v>8455.68</v>
      </c>
      <c r="HT14">
        <v>8455.68</v>
      </c>
      <c r="HU14">
        <v>8455.68</v>
      </c>
      <c r="HV14">
        <v>8455.68</v>
      </c>
      <c r="HW14">
        <v>8455.68</v>
      </c>
      <c r="HX14">
        <v>9266.869999999999</v>
      </c>
      <c r="HY14">
        <v>9266.869999999999</v>
      </c>
      <c r="HZ14">
        <v>9266.869999999999</v>
      </c>
      <c r="IA14">
        <v>15772.2</v>
      </c>
      <c r="IB14">
        <v>16272.2</v>
      </c>
      <c r="IC14">
        <v>16272.2</v>
      </c>
      <c r="ID14">
        <v>15772.2</v>
      </c>
      <c r="IE14">
        <v>15772.2</v>
      </c>
      <c r="IF14">
        <v>15772.2</v>
      </c>
      <c r="IG14">
        <v>15772.2</v>
      </c>
      <c r="IH14">
        <v>12558.830000000002</v>
      </c>
      <c r="II14">
        <v>12558.830000000002</v>
      </c>
      <c r="IJ14">
        <v>12558.830000000002</v>
      </c>
      <c r="IK14">
        <v>51321.23</v>
      </c>
      <c r="IL14">
        <v>51321.23</v>
      </c>
      <c r="IM14">
        <v>10468.5</v>
      </c>
      <c r="IN14" s="543">
        <v>2669.9</v>
      </c>
      <c r="IO14" s="543">
        <v>2669.9</v>
      </c>
      <c r="IP14" s="543">
        <v>2669.9</v>
      </c>
      <c r="IQ14" s="543">
        <v>2669.9</v>
      </c>
      <c r="IR14" s="543">
        <v>10487.09</v>
      </c>
      <c r="IS14" s="543">
        <v>17079.870000000003</v>
      </c>
      <c r="IT14" s="543">
        <v>17079.870000000003</v>
      </c>
      <c r="IU14" s="543">
        <v>17079.870000000003</v>
      </c>
      <c r="IV14" s="543">
        <v>17079.870000000003</v>
      </c>
      <c r="IW14" s="543">
        <v>17079.870000000003</v>
      </c>
      <c r="IX14" s="543">
        <v>15999.11</v>
      </c>
      <c r="IY14" s="543">
        <v>15999.11</v>
      </c>
      <c r="IZ14" s="543">
        <v>15999.11</v>
      </c>
      <c r="JA14" s="543">
        <v>15999.11</v>
      </c>
      <c r="JB14" s="543">
        <v>13169.25</v>
      </c>
      <c r="JC14" s="543">
        <v>13169.25</v>
      </c>
    </row>
    <row r="15" spans="1:263" ht="18.75">
      <c r="A15" s="10" t="s">
        <v>12</v>
      </c>
      <c r="B15" s="11">
        <f t="shared" ref="B15:G15" si="46">B3-B9</f>
        <v>97718659.120000005</v>
      </c>
      <c r="C15" s="11">
        <f t="shared" si="46"/>
        <v>97714738.229999989</v>
      </c>
      <c r="D15" s="11">
        <f t="shared" si="46"/>
        <v>97711142.290000007</v>
      </c>
      <c r="E15" s="11">
        <f t="shared" si="46"/>
        <v>97726903.930000007</v>
      </c>
      <c r="F15" s="11">
        <f t="shared" si="46"/>
        <v>97752723.140000001</v>
      </c>
      <c r="G15" s="11">
        <f t="shared" si="46"/>
        <v>97805897.819999993</v>
      </c>
      <c r="H15" s="11">
        <f t="shared" ref="H15:M15" si="47">H3-H9</f>
        <v>97827559.370000005</v>
      </c>
      <c r="I15" s="11">
        <f t="shared" si="47"/>
        <v>97760110.629999995</v>
      </c>
      <c r="J15" s="11">
        <f t="shared" si="47"/>
        <v>97777641.88000001</v>
      </c>
      <c r="K15" s="11">
        <f t="shared" si="47"/>
        <v>97793124.409999996</v>
      </c>
      <c r="L15" s="11">
        <f t="shared" si="47"/>
        <v>97839458.760000005</v>
      </c>
      <c r="M15" s="11">
        <f t="shared" si="47"/>
        <v>97844883.709999993</v>
      </c>
      <c r="N15" s="11">
        <f t="shared" ref="N15:S15" si="48">N3-N9</f>
        <v>97819281.590000004</v>
      </c>
      <c r="O15" s="11">
        <f t="shared" si="48"/>
        <v>97875875.700000003</v>
      </c>
      <c r="P15" s="11">
        <f t="shared" si="48"/>
        <v>97891399.999999985</v>
      </c>
      <c r="Q15" s="11">
        <f t="shared" si="48"/>
        <v>97937329.209999993</v>
      </c>
      <c r="R15" s="11">
        <f t="shared" si="48"/>
        <v>97943681.040000007</v>
      </c>
      <c r="S15" s="11">
        <f t="shared" si="48"/>
        <v>97953589.450000003</v>
      </c>
      <c r="T15" s="11">
        <f t="shared" ref="T15:Y15" si="49">T3-T9</f>
        <v>97981404.059999987</v>
      </c>
      <c r="U15" s="489">
        <f t="shared" si="49"/>
        <v>97986610.739999995</v>
      </c>
      <c r="V15" s="489">
        <f t="shared" si="49"/>
        <v>98031787.230000004</v>
      </c>
      <c r="W15" s="489">
        <f t="shared" si="49"/>
        <v>97958023.430000007</v>
      </c>
      <c r="X15" s="489">
        <f t="shared" si="49"/>
        <v>98000250.179999992</v>
      </c>
      <c r="Y15" s="489">
        <f t="shared" si="49"/>
        <v>98021119.960000008</v>
      </c>
      <c r="Z15" s="489">
        <f t="shared" ref="Z15:AF15" si="50">Z3-Z9</f>
        <v>98038760.849999994</v>
      </c>
      <c r="AA15" s="489">
        <f t="shared" si="50"/>
        <v>98074580.129999995</v>
      </c>
      <c r="AB15" s="489">
        <f t="shared" si="50"/>
        <v>98136474.820000008</v>
      </c>
      <c r="AC15" s="489">
        <f t="shared" si="50"/>
        <v>98152206.840000004</v>
      </c>
      <c r="AD15" s="489">
        <f t="shared" si="50"/>
        <v>98194090.820000008</v>
      </c>
      <c r="AE15" s="489">
        <f t="shared" si="50"/>
        <v>98198264.249999985</v>
      </c>
      <c r="AF15" s="489">
        <f t="shared" si="50"/>
        <v>98287040.589999989</v>
      </c>
      <c r="AG15" s="489">
        <f t="shared" ref="AG15:AQ15" si="51">AG3-AG9</f>
        <v>98291019.49000001</v>
      </c>
      <c r="AH15" s="489">
        <f t="shared" si="51"/>
        <v>98214517.75999999</v>
      </c>
      <c r="AI15" s="489">
        <f t="shared" si="51"/>
        <v>98220809.050000012</v>
      </c>
      <c r="AJ15" s="489">
        <f t="shared" si="51"/>
        <v>98303636.810000002</v>
      </c>
      <c r="AK15" s="489">
        <f t="shared" si="51"/>
        <v>98318189.219999999</v>
      </c>
      <c r="AL15" s="489">
        <f t="shared" si="51"/>
        <v>98354480.329999998</v>
      </c>
      <c r="AM15" s="489">
        <f t="shared" si="51"/>
        <v>98359773.430000007</v>
      </c>
      <c r="AN15" s="489">
        <f t="shared" si="51"/>
        <v>98377307.939999983</v>
      </c>
      <c r="AO15" s="489">
        <f t="shared" si="51"/>
        <v>98410393.340000004</v>
      </c>
      <c r="AP15" s="489">
        <f t="shared" si="51"/>
        <v>98454068.720000014</v>
      </c>
      <c r="AQ15" s="489">
        <f t="shared" si="51"/>
        <v>98441819.480000004</v>
      </c>
      <c r="AR15" s="489">
        <f t="shared" ref="AR15:AW15" si="52">AR3-AR9</f>
        <v>98480110.319999978</v>
      </c>
      <c r="AS15" s="489">
        <f t="shared" si="52"/>
        <v>98504053.210000023</v>
      </c>
      <c r="AT15" s="489">
        <f t="shared" si="52"/>
        <v>98514684.390000001</v>
      </c>
      <c r="AU15" s="489">
        <f t="shared" si="52"/>
        <v>98559922.860000014</v>
      </c>
      <c r="AV15" s="489">
        <f t="shared" si="52"/>
        <v>98524879.449999988</v>
      </c>
      <c r="AW15" s="489">
        <f t="shared" si="52"/>
        <v>98575735.87000002</v>
      </c>
      <c r="AX15" s="489">
        <f t="shared" ref="AX15:BD15" si="53">AX3-AX9</f>
        <v>98533414.890000015</v>
      </c>
      <c r="AY15" s="489">
        <f t="shared" si="53"/>
        <v>98529292.030000001</v>
      </c>
      <c r="AZ15" s="489">
        <f t="shared" si="53"/>
        <v>98608337.039999992</v>
      </c>
      <c r="BA15" s="489">
        <f t="shared" si="53"/>
        <v>98616273.280000016</v>
      </c>
      <c r="BB15" s="489">
        <f t="shared" si="53"/>
        <v>98649637.100000009</v>
      </c>
      <c r="BC15" s="489">
        <f t="shared" si="53"/>
        <v>98654833.410000011</v>
      </c>
      <c r="BD15" s="489">
        <f t="shared" si="53"/>
        <v>98723147.209999979</v>
      </c>
      <c r="BE15" s="489">
        <f t="shared" ref="BE15:BK15" si="54">BE3-BE9</f>
        <v>98750039.170000017</v>
      </c>
      <c r="BF15" s="489">
        <f t="shared" si="54"/>
        <v>98705877.920000002</v>
      </c>
      <c r="BG15" s="489">
        <f t="shared" si="54"/>
        <v>98780420.179999992</v>
      </c>
      <c r="BH15" s="489">
        <f t="shared" si="54"/>
        <v>98657449.170000002</v>
      </c>
      <c r="BI15" s="489">
        <f t="shared" si="54"/>
        <v>98667357.469999999</v>
      </c>
      <c r="BJ15" s="489">
        <f t="shared" si="54"/>
        <v>98811040.860000014</v>
      </c>
      <c r="BK15" s="489">
        <f t="shared" si="54"/>
        <v>98859742.960000008</v>
      </c>
      <c r="BL15" s="489">
        <f t="shared" ref="BL15:BQ15" si="55">BL3-BL9</f>
        <v>98842145.599999994</v>
      </c>
      <c r="BM15" s="489">
        <f t="shared" si="55"/>
        <v>98851164.769999996</v>
      </c>
      <c r="BN15" s="489">
        <f t="shared" si="55"/>
        <v>98800649.189999983</v>
      </c>
      <c r="BO15" s="717">
        <f t="shared" si="55"/>
        <v>98870924.310000002</v>
      </c>
      <c r="BP15" s="729">
        <f t="shared" si="55"/>
        <v>98889296.359999999</v>
      </c>
      <c r="BQ15" s="489">
        <f t="shared" si="55"/>
        <v>99003861.430000007</v>
      </c>
      <c r="BR15" s="489">
        <f t="shared" ref="BR15:BW15" si="56">BR3-BR9</f>
        <v>98962812.909999982</v>
      </c>
      <c r="BS15" s="489">
        <f t="shared" si="56"/>
        <v>98983029.139999986</v>
      </c>
      <c r="BT15" s="489">
        <f t="shared" si="56"/>
        <v>98995244.940000013</v>
      </c>
      <c r="BU15" s="489">
        <f t="shared" si="56"/>
        <v>99048850.98999998</v>
      </c>
      <c r="BV15" s="489">
        <f t="shared" si="56"/>
        <v>99054515.089999989</v>
      </c>
      <c r="BW15" s="489">
        <f t="shared" si="56"/>
        <v>99077001.849999994</v>
      </c>
      <c r="BX15" s="489">
        <f t="shared" ref="BX15:CD15" si="57">BX3-BX9</f>
        <v>99092989.859999999</v>
      </c>
      <c r="BY15" s="489">
        <f t="shared" si="57"/>
        <v>99182899.949999988</v>
      </c>
      <c r="BZ15" s="489">
        <f t="shared" si="57"/>
        <v>99178537.599999994</v>
      </c>
      <c r="CA15" s="489">
        <f t="shared" si="57"/>
        <v>99239149.340000004</v>
      </c>
      <c r="CB15" s="489">
        <f t="shared" si="57"/>
        <v>99038061.689999998</v>
      </c>
      <c r="CC15" s="489">
        <f t="shared" si="57"/>
        <v>99052781.120000005</v>
      </c>
      <c r="CD15" s="489">
        <f t="shared" si="57"/>
        <v>99115314.00999999</v>
      </c>
      <c r="CE15" s="489">
        <f t="shared" ref="CE15:CJ15" si="58">CE3-CE9</f>
        <v>99134268.700000018</v>
      </c>
      <c r="CF15" s="489">
        <f t="shared" si="58"/>
        <v>99145652.760000005</v>
      </c>
      <c r="CG15" s="489">
        <f t="shared" si="58"/>
        <v>99184106.49000001</v>
      </c>
      <c r="CH15" s="489">
        <f t="shared" si="58"/>
        <v>99094786.109999985</v>
      </c>
      <c r="CI15" s="489">
        <f t="shared" si="58"/>
        <v>99169637.960000008</v>
      </c>
      <c r="CJ15" s="489">
        <f t="shared" si="58"/>
        <v>99314904.250000015</v>
      </c>
      <c r="CK15" s="489">
        <f t="shared" ref="CK15:CP15" si="59">CK3-CK9</f>
        <v>99190254.260000005</v>
      </c>
      <c r="CL15" s="729">
        <f t="shared" si="59"/>
        <v>99230661.699999988</v>
      </c>
      <c r="CM15" s="489">
        <f t="shared" si="59"/>
        <v>99300678.110000014</v>
      </c>
      <c r="CN15" s="489">
        <f t="shared" si="59"/>
        <v>99314975.550000012</v>
      </c>
      <c r="CO15" s="489">
        <f t="shared" si="59"/>
        <v>99368307.400000021</v>
      </c>
      <c r="CP15" s="489">
        <f t="shared" si="59"/>
        <v>99449620.049999997</v>
      </c>
      <c r="CQ15" s="489">
        <f t="shared" ref="CQ15:CV15" si="60">CQ3-CQ9</f>
        <v>99415468.480000004</v>
      </c>
      <c r="CR15" s="489">
        <f t="shared" si="60"/>
        <v>99559823.319999993</v>
      </c>
      <c r="CS15" s="489">
        <f t="shared" si="60"/>
        <v>99458335.849999994</v>
      </c>
      <c r="CT15" s="489">
        <f t="shared" si="60"/>
        <v>99561213.069999993</v>
      </c>
      <c r="CU15" s="489">
        <f t="shared" si="60"/>
        <v>99533091.519999996</v>
      </c>
      <c r="CV15" s="489">
        <f t="shared" si="60"/>
        <v>99423029.109999999</v>
      </c>
      <c r="CW15" s="489">
        <f t="shared" ref="CW15:DB15" si="61">CW3-CW9</f>
        <v>99440112.620000005</v>
      </c>
      <c r="CX15" s="489">
        <f t="shared" si="61"/>
        <v>99450257.090000004</v>
      </c>
      <c r="CY15" s="489">
        <f t="shared" si="61"/>
        <v>99491130.540000007</v>
      </c>
      <c r="CZ15" s="489">
        <f t="shared" si="61"/>
        <v>99531297.25</v>
      </c>
      <c r="DA15" s="489">
        <f t="shared" si="61"/>
        <v>99516595.299999997</v>
      </c>
      <c r="DB15" s="489">
        <f t="shared" si="61"/>
        <v>99495951.039999992</v>
      </c>
      <c r="DC15" s="489">
        <f t="shared" ref="DC15:DH15" si="62">DC3-DC9</f>
        <v>99526014.359999999</v>
      </c>
      <c r="DD15" s="489">
        <f t="shared" si="62"/>
        <v>99494496.579999983</v>
      </c>
      <c r="DE15" s="489">
        <f t="shared" si="62"/>
        <v>99644082.560000002</v>
      </c>
      <c r="DF15" s="489">
        <f t="shared" si="62"/>
        <v>99697021.170000002</v>
      </c>
      <c r="DG15" s="489">
        <f t="shared" si="62"/>
        <v>99727199.590000004</v>
      </c>
      <c r="DH15" s="489">
        <f t="shared" si="62"/>
        <v>99793301.560000002</v>
      </c>
      <c r="DI15" s="489">
        <f t="shared" ref="DI15:DO15" si="63">DI3-DI9</f>
        <v>99684592.300000012</v>
      </c>
      <c r="DJ15" s="489">
        <f t="shared" si="63"/>
        <v>99793896.219999999</v>
      </c>
      <c r="DK15" s="489">
        <f t="shared" si="63"/>
        <v>99752226.539999992</v>
      </c>
      <c r="DL15" s="489">
        <f t="shared" si="63"/>
        <v>99828468.179999992</v>
      </c>
      <c r="DM15" s="489">
        <f t="shared" si="63"/>
        <v>99938091.900000006</v>
      </c>
      <c r="DN15" s="489">
        <f t="shared" si="63"/>
        <v>99872613.800000012</v>
      </c>
      <c r="DO15" s="489">
        <f t="shared" si="63"/>
        <v>99920083.560000002</v>
      </c>
      <c r="DP15" s="489">
        <f t="shared" ref="DP15:DU15" si="64">DP3-DP9</f>
        <v>99916172.120000005</v>
      </c>
      <c r="DQ15" s="489">
        <f t="shared" si="64"/>
        <v>99985782.520000011</v>
      </c>
      <c r="DR15" s="489">
        <f t="shared" si="64"/>
        <v>100001563.39</v>
      </c>
      <c r="DS15" s="489">
        <f t="shared" si="64"/>
        <v>100075095.79000002</v>
      </c>
      <c r="DT15" s="489">
        <f t="shared" si="64"/>
        <v>100056428.07999998</v>
      </c>
      <c r="DU15" s="489">
        <f t="shared" si="64"/>
        <v>100088235.03</v>
      </c>
      <c r="DV15" s="489">
        <f t="shared" ref="DV15:EC15" si="65">DV3-DV9</f>
        <v>100141323.67</v>
      </c>
      <c r="DW15" s="489">
        <f t="shared" si="65"/>
        <v>100112849.93000001</v>
      </c>
      <c r="DX15" s="489">
        <f t="shared" si="65"/>
        <v>100144839.10000001</v>
      </c>
      <c r="DY15" s="489">
        <f t="shared" si="65"/>
        <v>100115831.97</v>
      </c>
      <c r="DZ15" s="489">
        <f t="shared" si="65"/>
        <v>100109594.69000001</v>
      </c>
      <c r="EA15" s="489">
        <f t="shared" si="65"/>
        <v>100192623.05</v>
      </c>
      <c r="EB15" s="489">
        <f t="shared" si="65"/>
        <v>100148283.78999999</v>
      </c>
      <c r="EC15" s="489">
        <f t="shared" si="65"/>
        <v>100214482.63999999</v>
      </c>
      <c r="ED15" s="489">
        <f t="shared" ref="ED15:EJ15" si="66">ED3-ED9</f>
        <v>100230284.74000001</v>
      </c>
      <c r="EE15" s="489">
        <f t="shared" si="66"/>
        <v>100328097.5</v>
      </c>
      <c r="EF15" s="489">
        <f t="shared" si="66"/>
        <v>100343608.73999999</v>
      </c>
      <c r="EG15" s="489">
        <f t="shared" si="66"/>
        <v>100332066.79000001</v>
      </c>
      <c r="EH15" s="489">
        <f t="shared" si="66"/>
        <v>100366046.21999998</v>
      </c>
      <c r="EI15" s="489">
        <f t="shared" si="66"/>
        <v>100410927.23</v>
      </c>
      <c r="EJ15" s="489">
        <f t="shared" si="66"/>
        <v>100505193.23000002</v>
      </c>
      <c r="EK15" s="489">
        <f t="shared" ref="EK15:EP15" si="67">EK3-EK9</f>
        <v>100408736.02</v>
      </c>
      <c r="EL15" s="489">
        <f t="shared" si="67"/>
        <v>100408944.16</v>
      </c>
      <c r="EM15" s="489">
        <f t="shared" si="67"/>
        <v>100422140.38999999</v>
      </c>
      <c r="EN15" s="489">
        <f t="shared" si="67"/>
        <v>100553148.22000001</v>
      </c>
      <c r="EO15" s="489">
        <f t="shared" si="67"/>
        <v>100432586.15000001</v>
      </c>
      <c r="EP15" s="489">
        <f t="shared" si="67"/>
        <v>100463424.78000002</v>
      </c>
      <c r="EQ15" s="489">
        <f t="shared" ref="EQ15:EW15" si="68">EQ3-EQ9</f>
        <v>100510543.64999999</v>
      </c>
      <c r="ER15" s="489">
        <f t="shared" si="68"/>
        <v>100404823.5</v>
      </c>
      <c r="ES15" s="489">
        <f t="shared" si="68"/>
        <v>100543544.7</v>
      </c>
      <c r="ET15" s="489">
        <f t="shared" si="68"/>
        <v>100486837.08</v>
      </c>
      <c r="EU15" s="489">
        <f t="shared" si="68"/>
        <v>100488630.8</v>
      </c>
      <c r="EV15" s="489">
        <f t="shared" si="68"/>
        <v>100520186.77</v>
      </c>
      <c r="EW15" s="489">
        <f t="shared" si="68"/>
        <v>100588506.69000001</v>
      </c>
      <c r="EX15" s="489">
        <f t="shared" ref="EX15:FD15" si="69">EX3-EX9</f>
        <v>100530715.76000002</v>
      </c>
      <c r="EY15" s="489">
        <f t="shared" si="69"/>
        <v>100562066.03</v>
      </c>
      <c r="EZ15" s="489">
        <f t="shared" si="69"/>
        <v>100668670.96000001</v>
      </c>
      <c r="FA15" s="489">
        <f t="shared" si="69"/>
        <v>100646972.67999999</v>
      </c>
      <c r="FB15" s="489">
        <f t="shared" si="69"/>
        <v>100674343.94</v>
      </c>
      <c r="FC15" s="489">
        <f t="shared" si="69"/>
        <v>100681758.59</v>
      </c>
      <c r="FD15" s="489">
        <f t="shared" si="69"/>
        <v>100668161.66</v>
      </c>
      <c r="FE15" s="489">
        <f t="shared" ref="FE15:FJ15" si="70">FE3-FE9</f>
        <v>100746488.14000002</v>
      </c>
      <c r="FF15" s="489">
        <f t="shared" si="70"/>
        <v>100696047.45999999</v>
      </c>
      <c r="FG15" s="489">
        <f t="shared" si="70"/>
        <v>100739873.42</v>
      </c>
      <c r="FH15" s="489">
        <f t="shared" si="70"/>
        <v>100750824.85000001</v>
      </c>
      <c r="FI15" s="489">
        <f t="shared" si="70"/>
        <v>100782068.69</v>
      </c>
      <c r="FJ15" s="489">
        <f t="shared" si="70"/>
        <v>100789741.55</v>
      </c>
      <c r="FK15" s="489">
        <f t="shared" ref="FK15:FP15" si="71">FK3-FK9</f>
        <v>100694694.47</v>
      </c>
      <c r="FL15" s="489">
        <f t="shared" si="71"/>
        <v>100749078.83000001</v>
      </c>
      <c r="FM15" s="489">
        <f t="shared" si="71"/>
        <v>100790512.69000001</v>
      </c>
      <c r="FN15" s="489">
        <f t="shared" si="71"/>
        <v>100838702.85000001</v>
      </c>
      <c r="FO15" s="489">
        <f t="shared" si="71"/>
        <v>100813474.34999999</v>
      </c>
      <c r="FP15" s="489">
        <f t="shared" si="71"/>
        <v>100816673.50000001</v>
      </c>
      <c r="FQ15" s="489">
        <f t="shared" ref="FQ15:FV15" si="72">FQ3-FQ9</f>
        <v>100823102.38</v>
      </c>
      <c r="FR15" s="489">
        <f t="shared" si="72"/>
        <v>100863231.47999999</v>
      </c>
      <c r="FS15" s="489">
        <f t="shared" si="72"/>
        <v>100905795.08</v>
      </c>
      <c r="FT15" s="489">
        <f t="shared" si="72"/>
        <v>100924387.42</v>
      </c>
      <c r="FU15" s="489">
        <f t="shared" si="72"/>
        <v>100917221.92000002</v>
      </c>
      <c r="FV15" s="489">
        <f t="shared" si="72"/>
        <v>100960650.83000001</v>
      </c>
      <c r="FW15" s="489">
        <f t="shared" ref="FW15:GB15" si="73">FW3-FW9</f>
        <v>101002146.13</v>
      </c>
      <c r="FX15" s="489">
        <f t="shared" si="73"/>
        <v>101035366.13999999</v>
      </c>
      <c r="FY15" s="489">
        <f t="shared" si="73"/>
        <v>100960813.31999999</v>
      </c>
      <c r="FZ15" s="489">
        <f t="shared" si="73"/>
        <v>101025046.01000001</v>
      </c>
      <c r="GA15" s="489">
        <f t="shared" si="73"/>
        <v>101052334.32000001</v>
      </c>
      <c r="GB15" s="489">
        <f t="shared" si="73"/>
        <v>101068575.63</v>
      </c>
      <c r="GC15" s="489">
        <f t="shared" ref="GC15:GI15" si="74">GC3-GC9</f>
        <v>101072366.84999999</v>
      </c>
      <c r="GD15" s="489">
        <f t="shared" si="74"/>
        <v>101089037.34999999</v>
      </c>
      <c r="GE15" s="489">
        <f t="shared" si="74"/>
        <v>101060624.81999999</v>
      </c>
      <c r="GF15" s="489">
        <f t="shared" si="74"/>
        <v>101087110.22999999</v>
      </c>
      <c r="GG15" s="489">
        <f t="shared" si="74"/>
        <v>101030102.28999999</v>
      </c>
      <c r="GH15" s="489">
        <f t="shared" si="74"/>
        <v>101134555.46000001</v>
      </c>
      <c r="GI15" s="489">
        <f t="shared" si="74"/>
        <v>101112935.05000001</v>
      </c>
      <c r="GJ15" s="489">
        <f t="shared" ref="GJ15:GO15" si="75">GJ3-GJ9</f>
        <v>101080820.48</v>
      </c>
      <c r="GK15" s="489">
        <f t="shared" si="75"/>
        <v>101078606.92</v>
      </c>
      <c r="GL15" s="489">
        <f t="shared" si="75"/>
        <v>101097575.37</v>
      </c>
      <c r="GM15" s="489">
        <f t="shared" si="75"/>
        <v>101113657.83000001</v>
      </c>
      <c r="GN15" s="489">
        <f t="shared" si="75"/>
        <v>101118422.70999999</v>
      </c>
      <c r="GO15" s="489">
        <f t="shared" si="75"/>
        <v>101093141.52999999</v>
      </c>
      <c r="GP15" s="489">
        <f t="shared" ref="GP15:GU15" si="76">GP3-GP9</f>
        <v>101139823.78000002</v>
      </c>
      <c r="GQ15" s="489">
        <f t="shared" si="76"/>
        <v>101113861.27</v>
      </c>
      <c r="GR15" s="489">
        <f t="shared" si="76"/>
        <v>101159786.72000001</v>
      </c>
      <c r="GS15" s="489">
        <f t="shared" si="76"/>
        <v>101197864.98999999</v>
      </c>
      <c r="GT15" s="489">
        <f t="shared" si="76"/>
        <v>101279228.38</v>
      </c>
      <c r="GU15" s="489">
        <f t="shared" si="76"/>
        <v>101287217.16</v>
      </c>
      <c r="GV15" s="489">
        <f t="shared" ref="GV15:HA15" si="77">GV3-GV9</f>
        <v>101275818.21000002</v>
      </c>
      <c r="GW15" s="489">
        <f t="shared" si="77"/>
        <v>101286834.15000001</v>
      </c>
      <c r="GX15" s="489">
        <f t="shared" si="77"/>
        <v>101368075.36000001</v>
      </c>
      <c r="GY15" s="489">
        <f t="shared" si="77"/>
        <v>101352922.61999999</v>
      </c>
      <c r="GZ15" s="489">
        <f t="shared" si="77"/>
        <v>101386405.16</v>
      </c>
      <c r="HA15" s="489">
        <f t="shared" si="77"/>
        <v>101379954.39</v>
      </c>
      <c r="HB15" s="489">
        <f t="shared" ref="HB15:HH15" si="78">HB3-HB9</f>
        <v>101416630.50000001</v>
      </c>
      <c r="HC15" s="489">
        <f t="shared" si="78"/>
        <v>101440541.24000001</v>
      </c>
      <c r="HD15" s="489">
        <f t="shared" si="78"/>
        <v>101453192.36</v>
      </c>
      <c r="HE15" s="489">
        <f t="shared" si="78"/>
        <v>101452909.10000001</v>
      </c>
      <c r="HF15" s="489">
        <f t="shared" si="78"/>
        <v>101486643.23999999</v>
      </c>
      <c r="HG15" s="489">
        <f t="shared" si="78"/>
        <v>101518069.43000002</v>
      </c>
      <c r="HH15" s="489">
        <f t="shared" si="78"/>
        <v>101545005.33</v>
      </c>
      <c r="HI15" s="489">
        <f t="shared" ref="HI15:HN15" si="79">HI3-HI9</f>
        <v>101496704.31999999</v>
      </c>
      <c r="HJ15" s="489">
        <f t="shared" si="79"/>
        <v>101508227.95119999</v>
      </c>
      <c r="HK15" s="489">
        <f t="shared" si="79"/>
        <v>101548841.63999999</v>
      </c>
      <c r="HL15" s="489">
        <f t="shared" si="79"/>
        <v>101541167.45999999</v>
      </c>
      <c r="HM15" s="489">
        <f t="shared" si="79"/>
        <v>101664462.48</v>
      </c>
      <c r="HN15" s="489">
        <f t="shared" si="79"/>
        <v>101653398.96000001</v>
      </c>
      <c r="HO15" s="489">
        <f t="shared" ref="HO15:HT15" si="80">HO3-HO9</f>
        <v>101527013.94</v>
      </c>
      <c r="HP15" s="489">
        <f t="shared" si="80"/>
        <v>101656511.66999999</v>
      </c>
      <c r="HQ15" s="489">
        <f t="shared" si="80"/>
        <v>101659135.69000001</v>
      </c>
      <c r="HR15" s="489">
        <f t="shared" si="80"/>
        <v>101706271.86999999</v>
      </c>
      <c r="HS15" s="489">
        <f t="shared" si="80"/>
        <v>101689391.59</v>
      </c>
      <c r="HT15" s="489">
        <f t="shared" si="80"/>
        <v>101715405.65000001</v>
      </c>
      <c r="HU15" s="489">
        <f t="shared" ref="HU15:HZ15" si="81">HU3-HU9</f>
        <v>101744769.49000001</v>
      </c>
      <c r="HV15" s="489">
        <f t="shared" si="81"/>
        <v>101657895.3</v>
      </c>
      <c r="HW15" s="489">
        <f t="shared" si="81"/>
        <v>101852356.97</v>
      </c>
      <c r="HX15" s="489">
        <f t="shared" si="81"/>
        <v>101687929.15000001</v>
      </c>
      <c r="HY15" s="489">
        <f t="shared" si="81"/>
        <v>101659858.62</v>
      </c>
      <c r="HZ15" s="489">
        <f t="shared" si="81"/>
        <v>101881452.33000001</v>
      </c>
      <c r="IA15" s="489">
        <f t="shared" ref="IA15:IF15" si="82">IA3-IA9</f>
        <v>101891631.29000001</v>
      </c>
      <c r="IB15" s="489">
        <f t="shared" si="82"/>
        <v>102004210.52000001</v>
      </c>
      <c r="IC15" s="489">
        <f t="shared" si="82"/>
        <v>101953051.64000002</v>
      </c>
      <c r="ID15" s="489">
        <f t="shared" si="82"/>
        <v>101871525.77</v>
      </c>
      <c r="IE15" s="489">
        <f t="shared" si="82"/>
        <v>102014365.95</v>
      </c>
      <c r="IF15" s="489">
        <f t="shared" si="82"/>
        <v>101900813.98999999</v>
      </c>
      <c r="IG15" s="489">
        <f t="shared" ref="IG15:IM15" si="83">IG3-IG9</f>
        <v>102156044.58000001</v>
      </c>
      <c r="IH15" s="489">
        <f t="shared" si="83"/>
        <v>102027873.7</v>
      </c>
      <c r="II15" s="489">
        <f t="shared" si="83"/>
        <v>102008120.75999999</v>
      </c>
      <c r="IJ15" s="489">
        <f t="shared" si="83"/>
        <v>102164497.44000001</v>
      </c>
      <c r="IK15" s="489">
        <f t="shared" si="83"/>
        <v>102209972.99000001</v>
      </c>
      <c r="IL15" s="489">
        <f t="shared" si="83"/>
        <v>102124548.04000001</v>
      </c>
      <c r="IM15" s="489">
        <f t="shared" si="83"/>
        <v>102218086.08</v>
      </c>
      <c r="IN15" s="489">
        <f t="shared" ref="IN15:IS15" si="84">IN3-IN9</f>
        <v>102183431.64000002</v>
      </c>
      <c r="IO15" s="489">
        <f t="shared" si="84"/>
        <v>102078008.27</v>
      </c>
      <c r="IP15" s="489">
        <f t="shared" si="84"/>
        <v>102135265.81999999</v>
      </c>
      <c r="IQ15" s="489">
        <f t="shared" si="84"/>
        <v>102146080.66</v>
      </c>
      <c r="IR15" s="489">
        <f t="shared" si="84"/>
        <v>102213886.89</v>
      </c>
      <c r="IS15" s="489">
        <f t="shared" si="84"/>
        <v>102157646.76000001</v>
      </c>
      <c r="IT15" s="489">
        <f t="shared" ref="IT15:IZ15" si="85">IT3-IT9</f>
        <v>102139364.09999999</v>
      </c>
      <c r="IU15" s="489">
        <f t="shared" si="85"/>
        <v>102253838.59999999</v>
      </c>
      <c r="IV15" s="489">
        <f t="shared" si="85"/>
        <v>102288590.90999998</v>
      </c>
      <c r="IW15" s="489">
        <f t="shared" si="85"/>
        <v>102192193.22</v>
      </c>
      <c r="IX15" s="489">
        <f t="shared" si="85"/>
        <v>102135386.05000001</v>
      </c>
      <c r="IY15" s="489">
        <f t="shared" si="85"/>
        <v>102206530.01000001</v>
      </c>
      <c r="IZ15" s="489">
        <f t="shared" si="85"/>
        <v>102161299.78</v>
      </c>
      <c r="JA15" s="489">
        <f t="shared" ref="JA15:JB15" si="86">JA3-JA9</f>
        <v>102198975.43999998</v>
      </c>
      <c r="JB15" s="489">
        <f t="shared" si="86"/>
        <v>102170391.82000001</v>
      </c>
      <c r="JC15" s="489">
        <f t="shared" ref="JC15" si="87">JC3-JC9</f>
        <v>102245137.02</v>
      </c>
    </row>
    <row r="16" spans="1:263">
      <c r="A16" s="12" t="s">
        <v>13</v>
      </c>
      <c r="B16" s="13">
        <v>43230500.771715</v>
      </c>
      <c r="C16" s="13">
        <v>43230500.771715045</v>
      </c>
      <c r="D16" s="13">
        <v>43230500.771715045</v>
      </c>
      <c r="E16" s="13">
        <v>43230500.771715045</v>
      </c>
      <c r="F16" s="13">
        <v>43234853.154528603</v>
      </c>
      <c r="G16" s="13">
        <v>43237645.318499997</v>
      </c>
      <c r="H16" s="13">
        <v>43238812.399243496</v>
      </c>
      <c r="I16" s="13">
        <v>43202515.984686501</v>
      </c>
      <c r="J16" s="13">
        <v>43203039.222422197</v>
      </c>
      <c r="K16" s="13">
        <v>43203039.222422197</v>
      </c>
      <c r="L16" s="13">
        <v>43203039.222422197</v>
      </c>
      <c r="M16" s="13">
        <v>43188756.2059104</v>
      </c>
      <c r="N16" s="13">
        <v>43188756.2059104</v>
      </c>
      <c r="O16" s="13">
        <v>43188756.2059104</v>
      </c>
      <c r="P16" s="13">
        <v>43188756.2059104</v>
      </c>
      <c r="Q16" s="13">
        <v>43188756.2059104</v>
      </c>
      <c r="R16" s="13">
        <v>43188756.2059104</v>
      </c>
      <c r="S16" s="13">
        <v>43183304.652214304</v>
      </c>
      <c r="T16" s="13">
        <v>43183304.652214304</v>
      </c>
      <c r="U16" s="13">
        <v>43183304.652214304</v>
      </c>
      <c r="V16" s="13">
        <v>43183304.652214304</v>
      </c>
      <c r="W16" s="13">
        <v>43184380.0039391</v>
      </c>
      <c r="X16" s="13">
        <v>43184380.0039391</v>
      </c>
      <c r="Y16" s="13">
        <v>43184380.0039391</v>
      </c>
      <c r="Z16" s="13">
        <v>43184380.0039391</v>
      </c>
      <c r="AA16" s="13">
        <v>43184380.0039391</v>
      </c>
      <c r="AB16" s="13">
        <v>43184424.036123499</v>
      </c>
      <c r="AC16" s="13">
        <v>43183512.832911097</v>
      </c>
      <c r="AD16" s="13">
        <v>43187431.599092498</v>
      </c>
      <c r="AE16" s="13">
        <v>43188590.077101603</v>
      </c>
      <c r="AF16" s="13">
        <v>43188590.077101603</v>
      </c>
      <c r="AG16" s="13">
        <v>43188590.077101603</v>
      </c>
      <c r="AH16" s="13">
        <v>43161028.426721103</v>
      </c>
      <c r="AI16" s="13">
        <v>43161539.514869802</v>
      </c>
      <c r="AJ16" s="13">
        <v>43161539.514869802</v>
      </c>
      <c r="AK16" s="13">
        <v>43164691.9908491</v>
      </c>
      <c r="AL16" s="13">
        <v>43173955.536162898</v>
      </c>
      <c r="AM16" s="13">
        <v>43173955.536162898</v>
      </c>
      <c r="AN16" s="13">
        <v>43173955.536162898</v>
      </c>
      <c r="AO16" s="13">
        <v>43173955.536162898</v>
      </c>
      <c r="AP16" s="13">
        <v>43173955.536162898</v>
      </c>
      <c r="AQ16" s="13">
        <v>43173955.536162898</v>
      </c>
      <c r="AR16" s="13">
        <v>43174794.7155094</v>
      </c>
      <c r="AS16" s="13">
        <v>43174794.7155094</v>
      </c>
      <c r="AT16" s="13">
        <v>43174794.7155094</v>
      </c>
      <c r="AU16" s="13">
        <v>43177561.434813499</v>
      </c>
      <c r="AV16" s="13">
        <v>43177561.434813499</v>
      </c>
      <c r="AW16" s="13">
        <v>43180668.557727799</v>
      </c>
      <c r="AX16" s="13">
        <v>43154504.800863102</v>
      </c>
      <c r="AY16" s="13">
        <v>43154504.800863102</v>
      </c>
      <c r="AZ16" s="13">
        <v>43154504.800863102</v>
      </c>
      <c r="BA16" s="13">
        <v>43155655.344483703</v>
      </c>
      <c r="BB16" s="13">
        <v>43157597.028512098</v>
      </c>
      <c r="BC16" s="13">
        <v>43157597.028512098</v>
      </c>
      <c r="BD16" s="13">
        <v>43157597.028512098</v>
      </c>
      <c r="BE16" s="13">
        <v>43158145.661591597</v>
      </c>
      <c r="BF16" s="13">
        <v>43104270.570929296</v>
      </c>
      <c r="BG16" s="13">
        <v>43104270.570929296</v>
      </c>
      <c r="BH16" s="13">
        <v>43104270.570929296</v>
      </c>
      <c r="BI16" s="13">
        <v>43109688.2353791</v>
      </c>
      <c r="BJ16" s="13">
        <v>43109688.2353791</v>
      </c>
      <c r="BK16" s="13">
        <v>43116057.983564697</v>
      </c>
      <c r="BL16" s="13">
        <v>43098913.721867703</v>
      </c>
      <c r="BM16" s="13">
        <v>43098913.721867703</v>
      </c>
      <c r="BN16" s="13">
        <v>43098913.721867703</v>
      </c>
      <c r="BO16" s="718">
        <v>43098913.721867703</v>
      </c>
      <c r="BP16" s="730">
        <v>43098913.721867703</v>
      </c>
      <c r="BQ16" s="13">
        <v>43098913.721867703</v>
      </c>
      <c r="BR16" s="13">
        <v>43092328.942165598</v>
      </c>
      <c r="BS16" s="13">
        <v>43096219.159699999</v>
      </c>
      <c r="BT16" s="13">
        <v>43096219.159699999</v>
      </c>
      <c r="BU16" s="13">
        <v>43096219.159667</v>
      </c>
      <c r="BV16" s="13">
        <v>43099262.141593702</v>
      </c>
      <c r="BW16" s="13">
        <v>43103528.795811102</v>
      </c>
      <c r="BX16" s="13">
        <v>43104028.234128103</v>
      </c>
      <c r="BY16" s="13">
        <v>43104028.234128103</v>
      </c>
      <c r="BZ16" s="13">
        <v>43104028.234128103</v>
      </c>
      <c r="CA16" s="13">
        <v>43113198.514490701</v>
      </c>
      <c r="CB16" s="13">
        <v>43018925.621503703</v>
      </c>
      <c r="CC16" s="13">
        <v>43018925.621503703</v>
      </c>
      <c r="CD16" s="13">
        <v>43018969.0518094</v>
      </c>
      <c r="CE16" s="13">
        <v>43018969.0518094</v>
      </c>
      <c r="CF16" s="13">
        <v>43018969.0518094</v>
      </c>
      <c r="CG16" s="13">
        <v>43018969.0518094</v>
      </c>
      <c r="CH16" s="13">
        <v>43014139.026888303</v>
      </c>
      <c r="CI16" s="13">
        <v>43014139.026888303</v>
      </c>
      <c r="CJ16" s="13">
        <v>43014139.026888303</v>
      </c>
      <c r="CK16" s="13">
        <v>43011013.962241702</v>
      </c>
      <c r="CL16" s="730">
        <v>43011013.962241702</v>
      </c>
      <c r="CM16" s="13">
        <v>43012146.986939602</v>
      </c>
      <c r="CN16" s="13">
        <v>43012146.986939602</v>
      </c>
      <c r="CO16" s="13">
        <v>43012146.986939602</v>
      </c>
      <c r="CP16" s="13">
        <v>43017991.838643</v>
      </c>
      <c r="CQ16" s="13">
        <v>43000092.532208003</v>
      </c>
      <c r="CR16" s="13">
        <v>43000092.532208003</v>
      </c>
      <c r="CS16" s="13">
        <v>43003193.588980503</v>
      </c>
      <c r="CT16" s="13">
        <v>43003193.588980503</v>
      </c>
      <c r="CU16" s="13">
        <v>43003193.588980503</v>
      </c>
      <c r="CV16" s="13">
        <v>42942595.707159199</v>
      </c>
      <c r="CW16" s="13">
        <v>42942595.707159199</v>
      </c>
      <c r="CX16" s="13">
        <v>42942595.707159199</v>
      </c>
      <c r="CY16" s="13">
        <v>42942595.707159199</v>
      </c>
      <c r="CZ16" s="13">
        <v>42942595.707159199</v>
      </c>
      <c r="DA16" s="13">
        <v>42936869.367403299</v>
      </c>
      <c r="DB16" s="13">
        <v>42936869.367403299</v>
      </c>
      <c r="DC16" s="13">
        <v>42936869.367403299</v>
      </c>
      <c r="DD16" s="13">
        <v>42936869.367403299</v>
      </c>
      <c r="DE16" s="13">
        <v>42936869.367403299</v>
      </c>
      <c r="DF16" s="13">
        <v>42920917.845916301</v>
      </c>
      <c r="DG16" s="13">
        <v>42930001.681681097</v>
      </c>
      <c r="DH16" s="13">
        <v>42930876.848954201</v>
      </c>
      <c r="DI16" s="13">
        <v>42930876.848954201</v>
      </c>
      <c r="DJ16" s="13">
        <v>42930876.848954201</v>
      </c>
      <c r="DK16" s="13">
        <v>42912045.156837203</v>
      </c>
      <c r="DL16" s="13">
        <v>42915176.913386203</v>
      </c>
      <c r="DM16" s="13">
        <v>42921806.664101802</v>
      </c>
      <c r="DN16" s="13">
        <v>42922298.852710798</v>
      </c>
      <c r="DO16" s="13">
        <v>42922298.852710798</v>
      </c>
      <c r="DP16" s="13">
        <v>42904330.270709902</v>
      </c>
      <c r="DQ16" s="13">
        <v>42904330.270709902</v>
      </c>
      <c r="DR16" s="13">
        <v>42904330.270709902</v>
      </c>
      <c r="DS16" s="13">
        <v>42904330.270709902</v>
      </c>
      <c r="DT16" s="13">
        <v>42904330.270709902</v>
      </c>
      <c r="DU16" s="13">
        <v>42889417.226069398</v>
      </c>
      <c r="DV16" s="13">
        <v>42889417.226069398</v>
      </c>
      <c r="DW16" s="13">
        <v>42889417.226069398</v>
      </c>
      <c r="DX16" s="13">
        <v>42889417.226069398</v>
      </c>
      <c r="DY16" s="13">
        <v>42897297.465171598</v>
      </c>
      <c r="DZ16" s="13">
        <v>42897297.465171598</v>
      </c>
      <c r="EA16" s="13">
        <v>42898383.3312454</v>
      </c>
      <c r="EB16" s="13">
        <v>42898383.3312454</v>
      </c>
      <c r="EC16" s="13">
        <v>42898383.3312454</v>
      </c>
      <c r="ED16" s="13">
        <v>42898383.3312454</v>
      </c>
      <c r="EE16" s="13">
        <v>42898383.3312454</v>
      </c>
      <c r="EF16" s="13">
        <v>42898383.3312454</v>
      </c>
      <c r="EG16" s="13">
        <v>42898383.3312454</v>
      </c>
      <c r="EH16" s="13">
        <v>42904156.728412002</v>
      </c>
      <c r="EI16" s="13">
        <v>42904156.728412002</v>
      </c>
      <c r="EJ16" s="13">
        <v>42904156.728412002</v>
      </c>
      <c r="EK16" s="13">
        <v>42905283.277856499</v>
      </c>
      <c r="EL16" s="13">
        <v>42905283.277856499</v>
      </c>
      <c r="EM16" s="13">
        <v>42905283.277856499</v>
      </c>
      <c r="EN16" s="13">
        <v>42905283.277856499</v>
      </c>
      <c r="EO16" s="13">
        <v>42905283.277856499</v>
      </c>
      <c r="EP16" s="13">
        <v>42905771.145742603</v>
      </c>
      <c r="EQ16" s="13">
        <v>42876971.419585302</v>
      </c>
      <c r="ER16" s="13">
        <v>42876971.419585302</v>
      </c>
      <c r="ES16" s="13">
        <v>42876971.419585302</v>
      </c>
      <c r="ET16" s="13">
        <v>42878082.752867401</v>
      </c>
      <c r="EU16" s="13">
        <v>42864667.911162101</v>
      </c>
      <c r="EV16" s="13">
        <v>42864667.911162101</v>
      </c>
      <c r="EW16" s="13">
        <v>42864667.911162101</v>
      </c>
      <c r="EX16" s="13">
        <v>42864667.911162101</v>
      </c>
      <c r="EY16" s="13">
        <v>42865534.676928297</v>
      </c>
      <c r="EZ16" s="13">
        <v>42868225.484884903</v>
      </c>
      <c r="FA16" s="13">
        <v>42868225.484884903</v>
      </c>
      <c r="FB16" s="13">
        <v>42868225.484884903</v>
      </c>
      <c r="FC16" s="13">
        <v>42870913.628625304</v>
      </c>
      <c r="FD16" s="13">
        <v>42870956.209242001</v>
      </c>
      <c r="FE16" s="13">
        <v>42875083.6841131</v>
      </c>
      <c r="FF16" s="13">
        <v>42875083.6841131</v>
      </c>
      <c r="FG16" s="13">
        <v>42875083.6841131</v>
      </c>
      <c r="FH16" s="13">
        <v>42875083.6841131</v>
      </c>
      <c r="FI16" s="13">
        <v>42876209.704387397</v>
      </c>
      <c r="FJ16" s="13">
        <v>42876209.704387397</v>
      </c>
      <c r="FK16" s="13">
        <v>42859168.200906299</v>
      </c>
      <c r="FL16" s="13">
        <v>42859168.200906299</v>
      </c>
      <c r="FM16" s="13">
        <v>42862222.609256797</v>
      </c>
      <c r="FN16" s="13">
        <v>42862222.609256797</v>
      </c>
      <c r="FO16" s="13">
        <v>42862222.609256797</v>
      </c>
      <c r="FP16" s="13">
        <v>42862222.609256797</v>
      </c>
      <c r="FQ16" s="13">
        <v>42862222.609256797</v>
      </c>
      <c r="FR16" s="13">
        <v>42862222.609256797</v>
      </c>
      <c r="FS16" s="13">
        <v>42862222.609256797</v>
      </c>
      <c r="FT16" s="13">
        <v>42868934.048542202</v>
      </c>
      <c r="FU16" s="13">
        <v>42868934.048542202</v>
      </c>
      <c r="FV16" s="13">
        <v>42868934.048542202</v>
      </c>
      <c r="FW16" s="13">
        <v>42868934.048542202</v>
      </c>
      <c r="FX16" s="13">
        <v>42868934.048542202</v>
      </c>
      <c r="FY16" s="13">
        <v>42868934.048542202</v>
      </c>
      <c r="FZ16" s="13">
        <v>42851425.193671398</v>
      </c>
      <c r="GA16" s="13">
        <v>42852566.625323802</v>
      </c>
      <c r="GB16" s="13">
        <v>42859233.308670297</v>
      </c>
      <c r="GC16" s="13">
        <v>42859233.308670297</v>
      </c>
      <c r="GD16" s="13">
        <v>42860358.300094903</v>
      </c>
      <c r="GE16" s="13">
        <v>42856147.515525602</v>
      </c>
      <c r="GF16" s="13">
        <v>42856147.515525602</v>
      </c>
      <c r="GG16" s="13">
        <v>42856147.515525602</v>
      </c>
      <c r="GH16" s="13">
        <v>42856147.515525602</v>
      </c>
      <c r="GI16" s="13">
        <v>42856147.515525602</v>
      </c>
      <c r="GJ16" s="13">
        <v>42831377.5556385</v>
      </c>
      <c r="GK16" s="13">
        <v>42831377.5556385</v>
      </c>
      <c r="GL16" s="13">
        <v>42831377.5556385</v>
      </c>
      <c r="GM16" s="13">
        <v>42834419.461339198</v>
      </c>
      <c r="GN16" s="13">
        <v>42834419.461339198</v>
      </c>
      <c r="GO16" s="13">
        <v>42811390.098343</v>
      </c>
      <c r="GP16" s="13">
        <v>42818081.155256599</v>
      </c>
      <c r="GQ16" s="13">
        <v>42819351.466724001</v>
      </c>
      <c r="GR16" s="13">
        <v>42820206.465925097</v>
      </c>
      <c r="GS16" s="13">
        <v>42822517.644456498</v>
      </c>
      <c r="GT16" s="13">
        <v>42816123.563075997</v>
      </c>
      <c r="GU16" s="13">
        <v>42816123.563075997</v>
      </c>
      <c r="GV16" s="13">
        <v>42819884.924856298</v>
      </c>
      <c r="GW16" s="13">
        <v>42822924.890151598</v>
      </c>
      <c r="GX16" s="13">
        <v>42822924.890151598</v>
      </c>
      <c r="GY16" s="13">
        <v>42822924.890151598</v>
      </c>
      <c r="GZ16" s="13">
        <v>42824049.197178803</v>
      </c>
      <c r="HA16" s="13">
        <v>42824049.197178803</v>
      </c>
      <c r="HB16" s="13">
        <v>42824532.435828701</v>
      </c>
      <c r="HC16" s="13">
        <v>42824532.435828701</v>
      </c>
      <c r="HD16" s="13">
        <v>42824532.435828701</v>
      </c>
      <c r="HE16" s="13">
        <v>42824532.435828701</v>
      </c>
      <c r="HF16" s="13">
        <v>42824532.435828701</v>
      </c>
      <c r="HG16" s="13">
        <v>42827351.209487297</v>
      </c>
      <c r="HH16" s="13">
        <v>42827351.209487297</v>
      </c>
      <c r="HI16" s="13">
        <v>42810626.503399998</v>
      </c>
      <c r="HJ16" s="13">
        <v>42810626.5033511</v>
      </c>
      <c r="HK16" s="13">
        <v>42810626.5033511</v>
      </c>
      <c r="HL16" s="13">
        <v>42810626.5033511</v>
      </c>
      <c r="HM16" s="13">
        <v>42810626.5033511</v>
      </c>
      <c r="HN16" s="13">
        <v>42802317.266543701</v>
      </c>
      <c r="HO16" s="13">
        <v>42802317.266543701</v>
      </c>
      <c r="HP16" s="13">
        <v>42802317.266543701</v>
      </c>
      <c r="HQ16" s="13">
        <v>42802317.266543701</v>
      </c>
      <c r="HR16" s="13">
        <v>42802317.266543701</v>
      </c>
      <c r="HS16" s="13">
        <v>42793294.880042098</v>
      </c>
      <c r="HT16" s="13">
        <v>42795951.5393686</v>
      </c>
      <c r="HU16" s="13">
        <v>42800055.878377996</v>
      </c>
      <c r="HV16" s="13">
        <v>42800055.878377996</v>
      </c>
      <c r="HW16" s="13">
        <v>42800055.878377996</v>
      </c>
      <c r="HX16" s="13">
        <v>42788321.798544802</v>
      </c>
      <c r="HY16" s="13">
        <v>42788321.798544802</v>
      </c>
      <c r="HZ16" s="13">
        <v>42788321.798544802</v>
      </c>
      <c r="IA16" s="13">
        <v>42788321.798544802</v>
      </c>
      <c r="IB16" s="13">
        <v>42788321.798544802</v>
      </c>
      <c r="IC16" s="13">
        <v>42784345.801154003</v>
      </c>
      <c r="ID16" s="13">
        <v>42784345.801154003</v>
      </c>
      <c r="IE16" s="13">
        <v>42784345.801154003</v>
      </c>
      <c r="IF16" s="13">
        <v>42784345.801154003</v>
      </c>
      <c r="IG16" s="13">
        <v>42784662.2882175</v>
      </c>
      <c r="IH16" s="13">
        <v>42784662.2882175</v>
      </c>
      <c r="II16" s="13">
        <v>42785609.776678696</v>
      </c>
      <c r="IJ16" s="13">
        <v>42785609.776678696</v>
      </c>
      <c r="IK16" s="13">
        <v>42785609.776678696</v>
      </c>
      <c r="IL16" s="13">
        <v>42785609.776678696</v>
      </c>
      <c r="IM16" s="13">
        <v>42785609.776678696</v>
      </c>
      <c r="IN16" s="13">
        <v>42785609.776678696</v>
      </c>
      <c r="IO16" s="13">
        <v>42776224.884880297</v>
      </c>
      <c r="IP16" s="13">
        <v>42781841.4692147</v>
      </c>
      <c r="IQ16" s="13">
        <v>42781841.4692147</v>
      </c>
      <c r="IR16" s="13">
        <v>42783007.910723902</v>
      </c>
      <c r="IS16" s="13">
        <v>42783007.910723902</v>
      </c>
      <c r="IT16" s="13">
        <v>42777652.720986098</v>
      </c>
      <c r="IU16" s="13">
        <v>42777652.720986098</v>
      </c>
      <c r="IV16" s="13">
        <v>42777652.720986098</v>
      </c>
      <c r="IW16" s="13">
        <v>42777652.720986098</v>
      </c>
      <c r="IX16" s="13">
        <v>42755103.841947101</v>
      </c>
      <c r="IY16" s="13">
        <v>42755103.841947101</v>
      </c>
      <c r="IZ16" s="13">
        <v>42755103.841947101</v>
      </c>
      <c r="JA16" s="13">
        <v>42763421.185795203</v>
      </c>
      <c r="JB16" s="13">
        <v>42763421.185795203</v>
      </c>
      <c r="JC16" s="13">
        <v>42763421.185795203</v>
      </c>
    </row>
    <row r="17" spans="1:263" ht="15.75" customHeight="1" thickBot="1">
      <c r="A17" s="12" t="s">
        <v>14</v>
      </c>
      <c r="B17" s="14">
        <f t="shared" ref="B17:H17" si="88">B15/B16</f>
        <v>2.2604100664023696</v>
      </c>
      <c r="C17" s="14">
        <f t="shared" si="88"/>
        <v>2.2603193690953729</v>
      </c>
      <c r="D17" s="14">
        <f t="shared" si="88"/>
        <v>2.2602361884720681</v>
      </c>
      <c r="E17" s="14">
        <f t="shared" si="88"/>
        <v>2.2606007838322566</v>
      </c>
      <c r="F17" s="14">
        <f t="shared" si="88"/>
        <v>2.2609703979013274</v>
      </c>
      <c r="G17" s="14">
        <f t="shared" si="88"/>
        <v>2.2620542145515956</v>
      </c>
      <c r="H17" s="14">
        <f t="shared" si="88"/>
        <v>2.262494132972801</v>
      </c>
      <c r="I17" s="14">
        <f t="shared" ref="I17:P17" si="89">I15/I16</f>
        <v>2.2628337355317893</v>
      </c>
      <c r="J17" s="14">
        <f t="shared" si="89"/>
        <v>2.2632121174765367</v>
      </c>
      <c r="K17" s="14">
        <f t="shared" si="89"/>
        <v>2.2635704841627384</v>
      </c>
      <c r="L17" s="14">
        <f t="shared" si="89"/>
        <v>2.2646429631094502</v>
      </c>
      <c r="M17" s="14">
        <f t="shared" si="89"/>
        <v>2.2655175167237132</v>
      </c>
      <c r="N17" s="14">
        <f t="shared" si="89"/>
        <v>2.2649247207682586</v>
      </c>
      <c r="O17" s="14">
        <f t="shared" si="89"/>
        <v>2.2662351106699767</v>
      </c>
      <c r="P17" s="14">
        <f t="shared" si="89"/>
        <v>2.2665945630220188</v>
      </c>
      <c r="Q17" s="14">
        <f t="shared" ref="Q17:X17" si="90">Q15/Q16</f>
        <v>2.2676580159675268</v>
      </c>
      <c r="R17" s="14">
        <f t="shared" si="90"/>
        <v>2.2678050873480902</v>
      </c>
      <c r="S17" s="14">
        <f t="shared" si="90"/>
        <v>2.2683208299802331</v>
      </c>
      <c r="T17" s="14">
        <f t="shared" si="90"/>
        <v>2.2689649356183725</v>
      </c>
      <c r="U17" s="14">
        <f t="shared" si="90"/>
        <v>2.2690855072152414</v>
      </c>
      <c r="V17" s="14">
        <f t="shared" si="90"/>
        <v>2.2701316636028515</v>
      </c>
      <c r="W17" s="14">
        <f t="shared" si="90"/>
        <v>2.2683670211559059</v>
      </c>
      <c r="X17" s="14">
        <f t="shared" si="90"/>
        <v>2.2693448457766632</v>
      </c>
      <c r="Y17" s="14">
        <f t="shared" ref="Y17:AF17" si="91">Y15/Y16</f>
        <v>2.2698281172743231</v>
      </c>
      <c r="Z17" s="14">
        <f t="shared" si="91"/>
        <v>2.2702366189130725</v>
      </c>
      <c r="AA17" s="14">
        <f t="shared" si="91"/>
        <v>2.2710660688205793</v>
      </c>
      <c r="AB17" s="14">
        <f t="shared" si="91"/>
        <v>2.2724970173947314</v>
      </c>
      <c r="AC17" s="14">
        <f t="shared" si="91"/>
        <v>2.2729092748840958</v>
      </c>
      <c r="AD17" s="14">
        <f t="shared" si="91"/>
        <v>2.273672853054391</v>
      </c>
      <c r="AE17" s="14">
        <f t="shared" si="91"/>
        <v>2.2737084974224309</v>
      </c>
      <c r="AF17" s="14">
        <f t="shared" si="91"/>
        <v>2.2757640482019657</v>
      </c>
      <c r="AG17" s="14">
        <f t="shared" ref="AG17:AL17" si="92">AG15/AG16</f>
        <v>2.275856176701482</v>
      </c>
      <c r="AH17" s="14">
        <f t="shared" si="92"/>
        <v>2.2755370142940139</v>
      </c>
      <c r="AI17" s="14">
        <f t="shared" si="92"/>
        <v>2.2756558304914369</v>
      </c>
      <c r="AJ17" s="14">
        <f t="shared" si="92"/>
        <v>2.2775748482310951</v>
      </c>
      <c r="AK17" s="14">
        <f t="shared" si="92"/>
        <v>2.2777456454651275</v>
      </c>
      <c r="AL17" s="14">
        <f t="shared" si="92"/>
        <v>2.2780975036585978</v>
      </c>
      <c r="AM17" s="14">
        <f t="shared" ref="AM17:AS17" si="93">AM15/AM16</f>
        <v>2.2782201030344083</v>
      </c>
      <c r="AN17" s="14">
        <f t="shared" si="93"/>
        <v>2.2786262393214876</v>
      </c>
      <c r="AO17" s="14">
        <f t="shared" si="93"/>
        <v>2.2793925670667483</v>
      </c>
      <c r="AP17" s="14">
        <f t="shared" si="93"/>
        <v>2.2804041811164137</v>
      </c>
      <c r="AQ17" s="14">
        <f t="shared" si="93"/>
        <v>2.2801204628458063</v>
      </c>
      <c r="AR17" s="14">
        <f t="shared" si="93"/>
        <v>2.2809630241188756</v>
      </c>
      <c r="AS17" s="14">
        <f t="shared" si="93"/>
        <v>2.2815175812431843</v>
      </c>
      <c r="AT17" s="14">
        <f t="shared" ref="AT17:BA17" si="94">AT15/AT16</f>
        <v>2.281763817040483</v>
      </c>
      <c r="AU17" s="14">
        <f t="shared" si="94"/>
        <v>2.2826653378468116</v>
      </c>
      <c r="AV17" s="14">
        <f t="shared" si="94"/>
        <v>2.2818537262403309</v>
      </c>
      <c r="AW17" s="14">
        <f t="shared" si="94"/>
        <v>2.2828672913717192</v>
      </c>
      <c r="AX17" s="14">
        <f t="shared" si="94"/>
        <v>2.2832706653612052</v>
      </c>
      <c r="AY17" s="14">
        <f t="shared" si="94"/>
        <v>2.28317512817409</v>
      </c>
      <c r="AZ17" s="14">
        <f t="shared" si="94"/>
        <v>2.2850068027666905</v>
      </c>
      <c r="BA17" s="14">
        <f t="shared" si="94"/>
        <v>2.2851297817820178</v>
      </c>
      <c r="BB17" s="14">
        <f t="shared" ref="BB17:BH17" si="95">BB15/BB16</f>
        <v>2.2858000419909166</v>
      </c>
      <c r="BC17" s="14">
        <f t="shared" si="95"/>
        <v>2.28592044512635</v>
      </c>
      <c r="BD17" s="14">
        <f t="shared" si="95"/>
        <v>2.287503336777033</v>
      </c>
      <c r="BE17" s="14">
        <f t="shared" si="95"/>
        <v>2.2880973604452652</v>
      </c>
      <c r="BF17" s="14">
        <f t="shared" si="95"/>
        <v>2.2899326821359076</v>
      </c>
      <c r="BG17" s="14">
        <f t="shared" si="95"/>
        <v>2.2916620295767216</v>
      </c>
      <c r="BH17" s="14">
        <f t="shared" si="95"/>
        <v>2.2888091565696809</v>
      </c>
      <c r="BI17" s="14">
        <f t="shared" ref="BI17:BQ17" si="96">BI15/BI16</f>
        <v>2.2887513574970844</v>
      </c>
      <c r="BJ17" s="14">
        <f t="shared" si="96"/>
        <v>2.2920843296405038</v>
      </c>
      <c r="BK17" s="14">
        <f t="shared" si="96"/>
        <v>2.2928752669755688</v>
      </c>
      <c r="BL17" s="14">
        <f t="shared" si="96"/>
        <v>2.2933790451857505</v>
      </c>
      <c r="BM17" s="14">
        <f t="shared" si="96"/>
        <v>2.2935883119449594</v>
      </c>
      <c r="BN17" s="14">
        <f t="shared" si="96"/>
        <v>2.2924162271837054</v>
      </c>
      <c r="BO17" s="719">
        <f t="shared" si="96"/>
        <v>2.294046781504715</v>
      </c>
      <c r="BP17" s="731">
        <f t="shared" si="96"/>
        <v>2.2944730579096975</v>
      </c>
      <c r="BQ17" s="14">
        <f t="shared" si="96"/>
        <v>2.2971312471796019</v>
      </c>
      <c r="BR17" s="14">
        <f t="shared" ref="BR17:BW17" si="97">BR15/BR16</f>
        <v>2.2965296919277303</v>
      </c>
      <c r="BS17" s="14">
        <f t="shared" si="97"/>
        <v>2.2967914835684864</v>
      </c>
      <c r="BT17" s="14">
        <f t="shared" si="97"/>
        <v>2.2970749376681314</v>
      </c>
      <c r="BU17" s="14">
        <f t="shared" si="97"/>
        <v>2.2983188066459914</v>
      </c>
      <c r="BV17" s="14">
        <f t="shared" si="97"/>
        <v>2.2982879559417255</v>
      </c>
      <c r="BW17" s="14">
        <f t="shared" si="97"/>
        <v>2.298582149024154</v>
      </c>
      <c r="BX17" s="14">
        <f t="shared" ref="BX17:CF17" si="98">BX15/BX16</f>
        <v>2.2989264326238077</v>
      </c>
      <c r="BY17" s="14">
        <f t="shared" si="98"/>
        <v>2.3010123186461446</v>
      </c>
      <c r="BZ17" s="14">
        <f t="shared" si="98"/>
        <v>2.3009111134878633</v>
      </c>
      <c r="CA17" s="14">
        <f t="shared" si="98"/>
        <v>2.3018275785463911</v>
      </c>
      <c r="CB17" s="14">
        <f t="shared" si="98"/>
        <v>2.3021974691179694</v>
      </c>
      <c r="CC17" s="14">
        <f t="shared" si="98"/>
        <v>2.3025396308476584</v>
      </c>
      <c r="CD17" s="14">
        <f t="shared" si="98"/>
        <v>2.3039909183000553</v>
      </c>
      <c r="CE17" s="14">
        <f t="shared" si="98"/>
        <v>2.3044315306721739</v>
      </c>
      <c r="CF17" s="14">
        <f t="shared" si="98"/>
        <v>2.3046961595150055</v>
      </c>
      <c r="CG17" s="14">
        <f t="shared" ref="CG17:CN17" si="99">CG15/CG16</f>
        <v>2.3055900379794965</v>
      </c>
      <c r="CH17" s="14">
        <f t="shared" si="99"/>
        <v>2.3037723955849834</v>
      </c>
      <c r="CI17" s="14">
        <f t="shared" si="99"/>
        <v>2.3055125640898844</v>
      </c>
      <c r="CJ17" s="14">
        <f t="shared" si="99"/>
        <v>2.3088897394393477</v>
      </c>
      <c r="CK17" s="14">
        <f t="shared" si="99"/>
        <v>2.3061594024980825</v>
      </c>
      <c r="CL17" s="731">
        <f t="shared" si="99"/>
        <v>2.3070988697711732</v>
      </c>
      <c r="CM17" s="14">
        <f t="shared" si="99"/>
        <v>2.3086659250037465</v>
      </c>
      <c r="CN17" s="14">
        <f t="shared" si="99"/>
        <v>2.3089983297080345</v>
      </c>
      <c r="CO17" s="14">
        <f t="shared" ref="CO17:CV17" si="100">CO15/CO16</f>
        <v>2.3102382550253222</v>
      </c>
      <c r="CP17" s="14">
        <f t="shared" si="100"/>
        <v>2.3118145640788499</v>
      </c>
      <c r="CQ17" s="14">
        <f t="shared" si="100"/>
        <v>2.3119826638869592</v>
      </c>
      <c r="CR17" s="14">
        <f t="shared" si="100"/>
        <v>2.3153397459651401</v>
      </c>
      <c r="CS17" s="14">
        <f t="shared" si="100"/>
        <v>2.3128127831763181</v>
      </c>
      <c r="CT17" s="14">
        <f t="shared" si="100"/>
        <v>2.3152050989885642</v>
      </c>
      <c r="CU17" s="14">
        <f t="shared" si="100"/>
        <v>2.3145511580215565</v>
      </c>
      <c r="CV17" s="14">
        <f t="shared" si="100"/>
        <v>2.3152542940813574</v>
      </c>
      <c r="CW17" s="14">
        <f t="shared" ref="CW17:DC17" si="101">CW15/CW16</f>
        <v>2.3156521160974393</v>
      </c>
      <c r="CX17" s="14">
        <f t="shared" si="101"/>
        <v>2.3158883493719524</v>
      </c>
      <c r="CY17" s="14">
        <f t="shared" si="101"/>
        <v>2.3168401653795065</v>
      </c>
      <c r="CZ17" s="14">
        <f t="shared" si="101"/>
        <v>2.317775523602235</v>
      </c>
      <c r="DA17" s="14">
        <f t="shared" si="101"/>
        <v>2.3177422286765683</v>
      </c>
      <c r="DB17" s="14">
        <f t="shared" si="101"/>
        <v>2.3172614237109488</v>
      </c>
      <c r="DC17" s="14">
        <f t="shared" si="101"/>
        <v>2.3179615986525066</v>
      </c>
      <c r="DD17" s="14">
        <f t="shared" ref="DD17:DJ17" si="102">DD15/DD16</f>
        <v>2.3172275493269652</v>
      </c>
      <c r="DE17" s="14">
        <f t="shared" si="102"/>
        <v>2.3207114078896387</v>
      </c>
      <c r="DF17" s="14">
        <f t="shared" si="102"/>
        <v>2.3228072970831319</v>
      </c>
      <c r="DG17" s="14">
        <f t="shared" si="102"/>
        <v>2.3230187673753377</v>
      </c>
      <c r="DH17" s="14">
        <f t="shared" si="102"/>
        <v>2.3245111417385589</v>
      </c>
      <c r="DI17" s="14">
        <f t="shared" si="102"/>
        <v>2.3219789488746101</v>
      </c>
      <c r="DJ17" s="14">
        <f t="shared" si="102"/>
        <v>2.3245249933074912</v>
      </c>
      <c r="DK17" s="14">
        <f t="shared" ref="DK17:DQ17" si="103">DK15/DK16</f>
        <v>2.3245740485082989</v>
      </c>
      <c r="DL17" s="14">
        <f t="shared" si="103"/>
        <v>2.3261809774541851</v>
      </c>
      <c r="DM17" s="14">
        <f t="shared" si="103"/>
        <v>2.3283757061322512</v>
      </c>
      <c r="DN17" s="14">
        <f t="shared" si="103"/>
        <v>2.3268235036225806</v>
      </c>
      <c r="DO17" s="14">
        <f t="shared" si="103"/>
        <v>2.3279294499784102</v>
      </c>
      <c r="DP17" s="14">
        <f t="shared" si="103"/>
        <v>2.3288132337590914</v>
      </c>
      <c r="DQ17" s="14">
        <f t="shared" si="103"/>
        <v>2.3304356900370662</v>
      </c>
      <c r="DR17" s="14">
        <f t="shared" ref="DR17:DX17" si="104">DR15/DR16</f>
        <v>2.3308035053578138</v>
      </c>
      <c r="DS17" s="14">
        <f t="shared" si="104"/>
        <v>2.332517374320132</v>
      </c>
      <c r="DT17" s="14">
        <f t="shared" si="104"/>
        <v>2.3320822734834041</v>
      </c>
      <c r="DU17" s="14">
        <f t="shared" si="104"/>
        <v>2.3336347636163159</v>
      </c>
      <c r="DV17" s="14">
        <f t="shared" si="104"/>
        <v>2.33487256639923</v>
      </c>
      <c r="DW17" s="14">
        <f t="shared" si="104"/>
        <v>2.334208679085259</v>
      </c>
      <c r="DX17" s="14">
        <f t="shared" si="104"/>
        <v>2.3349545313739806</v>
      </c>
      <c r="DY17" s="14">
        <f t="shared" ref="DY17:EF17" si="105">DY15/DY16</f>
        <v>2.3338494004496262</v>
      </c>
      <c r="DZ17" s="14">
        <f t="shared" si="105"/>
        <v>2.333704000147776</v>
      </c>
      <c r="EA17" s="14">
        <f t="shared" si="105"/>
        <v>2.3355803941689302</v>
      </c>
      <c r="EB17" s="14">
        <f t="shared" si="105"/>
        <v>2.3345468060344396</v>
      </c>
      <c r="EC17" s="14">
        <f t="shared" si="105"/>
        <v>2.3360899609241899</v>
      </c>
      <c r="ED17" s="14">
        <f t="shared" si="105"/>
        <v>2.3364583221250772</v>
      </c>
      <c r="EE17" s="14">
        <f t="shared" si="105"/>
        <v>2.3387384257654573</v>
      </c>
      <c r="EF17" s="14">
        <f t="shared" si="105"/>
        <v>2.3391000067574548</v>
      </c>
      <c r="EG17" s="14">
        <f t="shared" ref="EG17:EN17" si="106">EG15/EG16</f>
        <v>2.3388309534947509</v>
      </c>
      <c r="EH17" s="14">
        <f t="shared" si="106"/>
        <v>2.3393082133120111</v>
      </c>
      <c r="EI17" s="14">
        <f t="shared" si="106"/>
        <v>2.340354289343388</v>
      </c>
      <c r="EJ17" s="14">
        <f t="shared" si="106"/>
        <v>2.3425514191132777</v>
      </c>
      <c r="EK17" s="14">
        <f t="shared" si="106"/>
        <v>2.3402417685893977</v>
      </c>
      <c r="EL17" s="14">
        <f t="shared" si="106"/>
        <v>2.3402466197402139</v>
      </c>
      <c r="EM17" s="14">
        <f t="shared" si="106"/>
        <v>2.3405541862912731</v>
      </c>
      <c r="EN17" s="14">
        <f t="shared" si="106"/>
        <v>2.343607605823586</v>
      </c>
      <c r="EO17" s="14">
        <f t="shared" ref="EO17:ET17" si="107">EO15/EO16</f>
        <v>2.3407976472173408</v>
      </c>
      <c r="EP17" s="14">
        <f t="shared" si="107"/>
        <v>2.3414897832448971</v>
      </c>
      <c r="EQ17" s="14">
        <f t="shared" si="107"/>
        <v>2.3441614536256372</v>
      </c>
      <c r="ER17" s="14">
        <f t="shared" si="107"/>
        <v>2.3416957909050726</v>
      </c>
      <c r="ES17" s="14">
        <f t="shared" si="107"/>
        <v>2.3449311220258857</v>
      </c>
      <c r="ET17" s="14">
        <f t="shared" si="107"/>
        <v>2.3435478134404248</v>
      </c>
      <c r="EU17" s="14">
        <f t="shared" ref="EU17:FA17" si="108">EU15/EU16</f>
        <v>2.3443230916489251</v>
      </c>
      <c r="EV17" s="14">
        <f t="shared" si="108"/>
        <v>2.3450592683543037</v>
      </c>
      <c r="EW17" s="14">
        <f t="shared" si="108"/>
        <v>2.346653119965183</v>
      </c>
      <c r="EX17" s="14">
        <f t="shared" si="108"/>
        <v>2.3453049016582139</v>
      </c>
      <c r="EY17" s="14">
        <f t="shared" si="108"/>
        <v>2.3459888413365797</v>
      </c>
      <c r="EZ17" s="14">
        <f t="shared" si="108"/>
        <v>2.3483283905813925</v>
      </c>
      <c r="FA17" s="14">
        <f t="shared" si="108"/>
        <v>2.3478222282722561</v>
      </c>
      <c r="FB17" s="14">
        <f t="shared" ref="FB17:FG17" si="109">FB15/FB16</f>
        <v>2.3484607258935224</v>
      </c>
      <c r="FC17" s="14">
        <f t="shared" si="109"/>
        <v>2.3484864228033122</v>
      </c>
      <c r="FD17" s="14">
        <f t="shared" si="109"/>
        <v>2.3481669307459541</v>
      </c>
      <c r="FE17" s="14">
        <f t="shared" si="109"/>
        <v>2.3497677318197407</v>
      </c>
      <c r="FF17" s="14">
        <f t="shared" si="109"/>
        <v>2.3485912751072209</v>
      </c>
      <c r="FG17" s="14">
        <f t="shared" si="109"/>
        <v>2.349613452937191</v>
      </c>
      <c r="FH17" s="14">
        <f t="shared" ref="FH17:FP17" si="110">FH15/FH16</f>
        <v>2.3498688793774214</v>
      </c>
      <c r="FI17" s="14">
        <f t="shared" si="110"/>
        <v>2.3505358655731938</v>
      </c>
      <c r="FJ17" s="14">
        <f t="shared" si="110"/>
        <v>2.3507148193578891</v>
      </c>
      <c r="FK17" s="14">
        <f t="shared" si="110"/>
        <v>2.3494318414670192</v>
      </c>
      <c r="FL17" s="14">
        <f t="shared" si="110"/>
        <v>2.350700749900918</v>
      </c>
      <c r="FM17" s="14">
        <f t="shared" si="110"/>
        <v>2.3514999119115361</v>
      </c>
      <c r="FN17" s="14">
        <f t="shared" si="110"/>
        <v>2.3526242157172281</v>
      </c>
      <c r="FO17" s="14">
        <f t="shared" si="110"/>
        <v>2.3520356204819786</v>
      </c>
      <c r="FP17" s="14">
        <f t="shared" si="110"/>
        <v>2.3521102584686546</v>
      </c>
      <c r="FQ17" s="14">
        <f t="shared" ref="FQ17:FW17" si="111">FQ15/FQ16</f>
        <v>2.3522602478907757</v>
      </c>
      <c r="FR17" s="14">
        <f t="shared" si="111"/>
        <v>2.3531964825878378</v>
      </c>
      <c r="FS17" s="14">
        <f t="shared" si="111"/>
        <v>2.3541895155527408</v>
      </c>
      <c r="FT17" s="14">
        <f t="shared" si="111"/>
        <v>2.3542546522318304</v>
      </c>
      <c r="FU17" s="14">
        <f t="shared" si="111"/>
        <v>2.354087503219171</v>
      </c>
      <c r="FV17" s="14">
        <f t="shared" si="111"/>
        <v>2.3551005657308446</v>
      </c>
      <c r="FW17" s="14">
        <f t="shared" si="111"/>
        <v>2.356068523085534</v>
      </c>
      <c r="FX17" s="14">
        <f t="shared" ref="FX17:GE17" si="112">FX15/FX16</f>
        <v>2.356843443450066</v>
      </c>
      <c r="FY17" s="14">
        <f t="shared" si="112"/>
        <v>2.3551043561213358</v>
      </c>
      <c r="FZ17" s="14">
        <f t="shared" si="112"/>
        <v>2.357565601456824</v>
      </c>
      <c r="GA17" s="14">
        <f t="shared" si="112"/>
        <v>2.3581395999809951</v>
      </c>
      <c r="GB17" s="14">
        <f t="shared" si="112"/>
        <v>2.3581517406554755</v>
      </c>
      <c r="GC17" s="14">
        <f t="shared" si="112"/>
        <v>2.3582401981407668</v>
      </c>
      <c r="GD17" s="14">
        <f t="shared" si="112"/>
        <v>2.3585672486031495</v>
      </c>
      <c r="GE17" s="14">
        <f t="shared" si="112"/>
        <v>2.3581360126546258</v>
      </c>
      <c r="GF17" s="14">
        <f t="shared" ref="GF17:GL17" si="113">GF15/GF16</f>
        <v>2.3587540199076202</v>
      </c>
      <c r="GG17" s="14">
        <f t="shared" si="113"/>
        <v>2.3574238037471651</v>
      </c>
      <c r="GH17" s="14">
        <f t="shared" si="113"/>
        <v>2.3598611009858446</v>
      </c>
      <c r="GI17" s="14">
        <f t="shared" si="113"/>
        <v>2.3593566130359611</v>
      </c>
      <c r="GJ17" s="14">
        <f t="shared" si="113"/>
        <v>2.3599712698638924</v>
      </c>
      <c r="GK17" s="14">
        <f t="shared" si="113"/>
        <v>2.3599195890605578</v>
      </c>
      <c r="GL17" s="14">
        <f t="shared" si="113"/>
        <v>2.360362452472442</v>
      </c>
      <c r="GM17" s="14">
        <f t="shared" ref="GM17:GS17" si="114">GM15/GM16</f>
        <v>2.3605702867354501</v>
      </c>
      <c r="GN17" s="14">
        <f t="shared" si="114"/>
        <v>2.3606815262493712</v>
      </c>
      <c r="GO17" s="14">
        <f t="shared" si="114"/>
        <v>2.3613608737715985</v>
      </c>
      <c r="GP17" s="14">
        <f t="shared" si="114"/>
        <v>2.36208211697463</v>
      </c>
      <c r="GQ17" s="14">
        <f t="shared" si="114"/>
        <v>2.3614057150907137</v>
      </c>
      <c r="GR17" s="14">
        <f t="shared" si="114"/>
        <v>2.3624310826361761</v>
      </c>
      <c r="GS17" s="14">
        <f t="shared" si="114"/>
        <v>2.3631927910035051</v>
      </c>
      <c r="GT17" s="14">
        <f t="shared" ref="GT17:GY17" si="115">GT15/GT16</f>
        <v>2.3654460037886693</v>
      </c>
      <c r="GU17" s="14">
        <f t="shared" si="115"/>
        <v>2.365632587237501</v>
      </c>
      <c r="GV17" s="14">
        <f t="shared" si="115"/>
        <v>2.3651585796581842</v>
      </c>
      <c r="GW17" s="14">
        <f t="shared" si="115"/>
        <v>2.3652479229248984</v>
      </c>
      <c r="GX17" s="14">
        <f t="shared" si="115"/>
        <v>2.3671450658736441</v>
      </c>
      <c r="GY17" s="14">
        <f t="shared" si="115"/>
        <v>2.3667912194224989</v>
      </c>
      <c r="GZ17" s="14">
        <f t="shared" ref="GZ17:HF17" si="116">GZ15/GZ16</f>
        <v>2.3675109444503257</v>
      </c>
      <c r="HA17" s="14">
        <f t="shared" si="116"/>
        <v>2.3673603101660641</v>
      </c>
      <c r="HB17" s="14">
        <f t="shared" si="116"/>
        <v>2.368190024070195</v>
      </c>
      <c r="HC17" s="14">
        <f t="shared" si="116"/>
        <v>2.3687483661848656</v>
      </c>
      <c r="HD17" s="14">
        <f t="shared" si="116"/>
        <v>2.3690437837710108</v>
      </c>
      <c r="HE17" s="14">
        <f t="shared" si="116"/>
        <v>2.3690371693380237</v>
      </c>
      <c r="HF17" s="14">
        <f t="shared" si="116"/>
        <v>2.3698248986623436</v>
      </c>
      <c r="HG17" s="14">
        <f t="shared" ref="HG17:HN17" si="117">HG15/HG16</f>
        <v>2.3704027114222117</v>
      </c>
      <c r="HH17" s="14">
        <f t="shared" si="117"/>
        <v>2.3710316529569853</v>
      </c>
      <c r="HI17" s="14">
        <f t="shared" si="117"/>
        <v>2.3708296890245038</v>
      </c>
      <c r="HJ17" s="14">
        <f t="shared" si="117"/>
        <v>2.3710988659148495</v>
      </c>
      <c r="HK17" s="14">
        <f t="shared" si="117"/>
        <v>2.3720475483359493</v>
      </c>
      <c r="HL17" s="14">
        <f t="shared" si="117"/>
        <v>2.3718682895717871</v>
      </c>
      <c r="HM17" s="14">
        <f t="shared" si="117"/>
        <v>2.3747482992813009</v>
      </c>
      <c r="HN17" s="14">
        <f t="shared" si="117"/>
        <v>2.3749508309788889</v>
      </c>
      <c r="HO17" s="14">
        <f t="shared" ref="HO17:HU17" si="118">HO15/HO16</f>
        <v>2.371998069818483</v>
      </c>
      <c r="HP17" s="14">
        <f t="shared" si="118"/>
        <v>2.375023553910701</v>
      </c>
      <c r="HQ17" s="14">
        <f t="shared" si="118"/>
        <v>2.3750848594700167</v>
      </c>
      <c r="HR17" s="14">
        <f t="shared" si="118"/>
        <v>2.3761861124630834</v>
      </c>
      <c r="HS17" s="14">
        <f t="shared" si="118"/>
        <v>2.3762926382522096</v>
      </c>
      <c r="HT17" s="14">
        <f t="shared" si="118"/>
        <v>2.3767529869368733</v>
      </c>
      <c r="HU17" s="14">
        <f t="shared" si="118"/>
        <v>2.3772111368060171</v>
      </c>
      <c r="HV17" s="14">
        <f t="shared" ref="HV17:IC17" si="119">HV15/HV16</f>
        <v>2.3751813686616279</v>
      </c>
      <c r="HW17" s="14">
        <f t="shared" si="119"/>
        <v>2.3797248596924008</v>
      </c>
      <c r="HX17" s="14">
        <f t="shared" si="119"/>
        <v>2.3765346448679447</v>
      </c>
      <c r="HY17" s="14">
        <f t="shared" si="119"/>
        <v>2.375878612361408</v>
      </c>
      <c r="HZ17" s="14">
        <f t="shared" si="119"/>
        <v>2.3810574485645035</v>
      </c>
      <c r="IA17" s="14">
        <f t="shared" si="119"/>
        <v>2.3812953396425391</v>
      </c>
      <c r="IB17" s="14">
        <f t="shared" si="119"/>
        <v>2.3839264133857454</v>
      </c>
      <c r="IC17" s="14">
        <f t="shared" si="119"/>
        <v>2.3829522160708154</v>
      </c>
      <c r="ID17" s="14">
        <f t="shared" ref="ID17:IM17" si="120">ID15/ID16</f>
        <v>2.3810467090805036</v>
      </c>
      <c r="IE17" s="14">
        <f t="shared" si="120"/>
        <v>2.3843853175674457</v>
      </c>
      <c r="IF17" s="14">
        <f t="shared" si="120"/>
        <v>2.3817312636635308</v>
      </c>
      <c r="IG17" s="14">
        <f t="shared" si="120"/>
        <v>2.3876791148152372</v>
      </c>
      <c r="IH17" s="14">
        <f t="shared" si="120"/>
        <v>2.3846833945466841</v>
      </c>
      <c r="II17" s="14">
        <f t="shared" si="120"/>
        <v>2.384168913156449</v>
      </c>
      <c r="IJ17" s="14">
        <f t="shared" si="120"/>
        <v>2.387823802751718</v>
      </c>
      <c r="IK17" s="14">
        <f t="shared" si="120"/>
        <v>2.3888866729605889</v>
      </c>
      <c r="IL17" s="14">
        <f t="shared" si="120"/>
        <v>2.386890091622941</v>
      </c>
      <c r="IM17" s="14">
        <f t="shared" si="120"/>
        <v>2.389076294892877</v>
      </c>
      <c r="IN17" s="14">
        <f t="shared" ref="IN17:IS17" si="121">IN15/IN16</f>
        <v>2.3882663393919303</v>
      </c>
      <c r="IO17" s="14">
        <f t="shared" si="121"/>
        <v>2.3863257813122387</v>
      </c>
      <c r="IP17" s="14">
        <f t="shared" si="121"/>
        <v>2.3873508552336462</v>
      </c>
      <c r="IQ17" s="14">
        <f t="shared" si="121"/>
        <v>2.3876036456612812</v>
      </c>
      <c r="IR17" s="14">
        <f t="shared" si="121"/>
        <v>2.3891234366525049</v>
      </c>
      <c r="IS17" s="14">
        <f t="shared" si="121"/>
        <v>2.3878088930346895</v>
      </c>
      <c r="IT17" s="14">
        <f t="shared" ref="IT17:JA17" si="122">IT15/IT16</f>
        <v>2.3876804266516451</v>
      </c>
      <c r="IU17" s="14">
        <f t="shared" si="122"/>
        <v>2.3903564617475084</v>
      </c>
      <c r="IV17" s="14">
        <f t="shared" si="122"/>
        <v>2.3911688557848025</v>
      </c>
      <c r="IW17" s="14">
        <f t="shared" si="122"/>
        <v>2.3889153967035219</v>
      </c>
      <c r="IX17" s="14">
        <f t="shared" si="122"/>
        <v>2.3888466375280983</v>
      </c>
      <c r="IY17" s="14">
        <f t="shared" si="122"/>
        <v>2.3905106250665917</v>
      </c>
      <c r="IZ17" s="14">
        <f t="shared" si="122"/>
        <v>2.3894527342901548</v>
      </c>
      <c r="JA17" s="14">
        <f t="shared" si="122"/>
        <v>2.389869019037878</v>
      </c>
      <c r="JB17" s="14">
        <f t="shared" ref="JB17:JC17" si="123">JB15/JB16</f>
        <v>2.3892006061932696</v>
      </c>
      <c r="JC17" s="14">
        <f t="shared" si="123"/>
        <v>2.3909484831855066</v>
      </c>
    </row>
  </sheetData>
  <mergeCells count="11">
    <mergeCell ref="B1:X1"/>
    <mergeCell ref="FA1:FW1"/>
    <mergeCell ref="HP1:IK1"/>
    <mergeCell ref="GS1:HO1"/>
    <mergeCell ref="FX1:GR1"/>
    <mergeCell ref="ED1:EZ1"/>
    <mergeCell ref="BP1:CK1"/>
    <mergeCell ref="Z1:AS1"/>
    <mergeCell ref="AT1:BO1"/>
    <mergeCell ref="CL1:DH1"/>
    <mergeCell ref="DI1:E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R63"/>
  <sheetViews>
    <sheetView topLeftCell="AK52" zoomScale="130" zoomScaleNormal="130" workbookViewId="0">
      <selection activeCell="AK64" sqref="A64:XFD68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bestFit="1" customWidth="1"/>
    <col min="5" max="5" width="23.140625" style="436" customWidth="1"/>
    <col min="6" max="6" width="12.5703125" style="436" bestFit="1" customWidth="1"/>
    <col min="7" max="7" width="23.140625" style="436" customWidth="1"/>
    <col min="8" max="8" width="12.5703125" style="436" bestFit="1" customWidth="1"/>
    <col min="9" max="9" width="23.140625" style="436" customWidth="1"/>
    <col min="10" max="10" width="12.5703125" style="436" bestFit="1" customWidth="1"/>
    <col min="11" max="11" width="23.140625" style="436" customWidth="1"/>
    <col min="12" max="12" width="12.5703125" style="436" bestFit="1" customWidth="1"/>
    <col min="13" max="13" width="23.140625" style="436" customWidth="1"/>
    <col min="14" max="14" width="12.5703125" style="436" bestFit="1" customWidth="1"/>
    <col min="15" max="15" width="23.140625" style="436" customWidth="1"/>
    <col min="16" max="16" width="12.5703125" style="436" bestFit="1" customWidth="1"/>
    <col min="17" max="17" width="23.140625" style="436" customWidth="1"/>
    <col min="18" max="18" width="12.5703125" style="436" bestFit="1" customWidth="1"/>
    <col min="19" max="19" width="23.140625" style="436" customWidth="1"/>
    <col min="20" max="20" width="12.5703125" style="436" bestFit="1" customWidth="1"/>
    <col min="21" max="21" width="23.140625" style="436" customWidth="1"/>
    <col min="22" max="22" width="12.5703125" style="436" bestFit="1" customWidth="1"/>
    <col min="23" max="23" width="23.140625" style="436" customWidth="1"/>
    <col min="24" max="24" width="12.5703125" style="436" bestFit="1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  <col min="39" max="39" width="23.140625" style="436" customWidth="1"/>
    <col min="40" max="40" width="12.5703125" style="436" customWidth="1"/>
    <col min="41" max="41" width="23.140625" style="436" customWidth="1"/>
    <col min="42" max="42" width="12.5703125" style="436" customWidth="1"/>
    <col min="43" max="43" width="23.140625" style="436" customWidth="1"/>
    <col min="44" max="44" width="12.5703125" style="436" customWidth="1"/>
  </cols>
  <sheetData>
    <row r="1" spans="1:44">
      <c r="C1" s="918">
        <v>3</v>
      </c>
      <c r="D1" s="919"/>
      <c r="E1" s="918">
        <v>4</v>
      </c>
      <c r="F1" s="919"/>
      <c r="G1" s="918">
        <v>5</v>
      </c>
      <c r="H1" s="919"/>
      <c r="I1" s="918">
        <v>6</v>
      </c>
      <c r="J1" s="919"/>
      <c r="K1" s="918">
        <v>7</v>
      </c>
      <c r="L1" s="919"/>
      <c r="M1" s="918">
        <v>10</v>
      </c>
      <c r="N1" s="919"/>
      <c r="O1" s="918">
        <v>11</v>
      </c>
      <c r="P1" s="919"/>
      <c r="Q1" s="918">
        <v>12</v>
      </c>
      <c r="R1" s="919"/>
      <c r="S1" s="918">
        <v>13</v>
      </c>
      <c r="T1" s="919"/>
      <c r="U1" s="918">
        <v>14</v>
      </c>
      <c r="V1" s="919"/>
      <c r="W1" s="918">
        <v>17</v>
      </c>
      <c r="X1" s="919"/>
      <c r="Y1" s="918">
        <v>18</v>
      </c>
      <c r="Z1" s="919"/>
      <c r="AA1" s="918">
        <v>19</v>
      </c>
      <c r="AB1" s="919"/>
      <c r="AC1" s="918">
        <v>20</v>
      </c>
      <c r="AD1" s="919"/>
      <c r="AE1" s="918">
        <v>21</v>
      </c>
      <c r="AF1" s="919"/>
      <c r="AG1" s="918">
        <v>24</v>
      </c>
      <c r="AH1" s="919"/>
      <c r="AI1" s="918">
        <v>25</v>
      </c>
      <c r="AJ1" s="919"/>
      <c r="AK1" s="918">
        <v>26</v>
      </c>
      <c r="AL1" s="919"/>
      <c r="AM1" s="918">
        <v>27</v>
      </c>
      <c r="AN1" s="919"/>
      <c r="AO1" s="918">
        <v>28</v>
      </c>
      <c r="AP1" s="919"/>
      <c r="AQ1" s="918">
        <v>30</v>
      </c>
      <c r="AR1" s="919"/>
    </row>
    <row r="2" spans="1:44">
      <c r="A2" s="440" t="s">
        <v>98</v>
      </c>
      <c r="B2" s="58" t="s">
        <v>15</v>
      </c>
      <c r="C2" s="763">
        <v>5426926.75</v>
      </c>
      <c r="D2" s="737">
        <v>5.41</v>
      </c>
      <c r="E2" s="763">
        <v>5428990.5300000003</v>
      </c>
      <c r="F2" s="737">
        <v>5.41</v>
      </c>
      <c r="G2" s="763"/>
      <c r="H2" s="737"/>
      <c r="I2" s="763"/>
      <c r="J2" s="737"/>
      <c r="K2" s="763"/>
      <c r="L2" s="737"/>
      <c r="M2" s="763"/>
      <c r="N2" s="737"/>
      <c r="O2" s="763"/>
      <c r="P2" s="737"/>
      <c r="Q2" s="763"/>
      <c r="R2" s="737"/>
      <c r="S2" s="763"/>
      <c r="T2" s="737"/>
      <c r="U2" s="763"/>
      <c r="V2" s="737"/>
      <c r="W2" s="763"/>
      <c r="X2" s="737"/>
      <c r="Y2" s="763"/>
      <c r="Z2" s="737"/>
      <c r="AA2" s="763"/>
      <c r="AB2" s="737"/>
      <c r="AC2" s="763"/>
      <c r="AD2" s="737"/>
      <c r="AE2" s="763"/>
      <c r="AF2" s="737"/>
      <c r="AG2" s="763"/>
      <c r="AH2" s="737"/>
      <c r="AI2" s="763"/>
      <c r="AJ2" s="737"/>
      <c r="AK2" s="763"/>
      <c r="AL2" s="737"/>
      <c r="AM2" s="763"/>
      <c r="AN2" s="737"/>
      <c r="AO2" s="763"/>
      <c r="AP2" s="737"/>
      <c r="AQ2" s="763"/>
      <c r="AR2" s="737"/>
    </row>
    <row r="3" spans="1:44">
      <c r="A3" s="440" t="s">
        <v>96</v>
      </c>
      <c r="B3" s="58" t="s">
        <v>15</v>
      </c>
      <c r="C3" s="763">
        <v>7808170.9199999999</v>
      </c>
      <c r="D3" s="737">
        <v>7.79</v>
      </c>
      <c r="E3" s="763">
        <v>7821722.04</v>
      </c>
      <c r="F3" s="737">
        <v>7.79</v>
      </c>
      <c r="G3" s="763">
        <v>7824837.2400000002</v>
      </c>
      <c r="H3" s="737">
        <v>7.84</v>
      </c>
      <c r="I3" s="797">
        <v>7827952.4400000004</v>
      </c>
      <c r="J3" s="737">
        <v>7.83</v>
      </c>
      <c r="K3" s="797">
        <v>7831145.5199999996</v>
      </c>
      <c r="L3" s="737">
        <v>7.83</v>
      </c>
      <c r="M3" s="797">
        <v>7840569</v>
      </c>
      <c r="N3" s="737">
        <v>7.84</v>
      </c>
      <c r="O3" s="797">
        <v>7854431.6399999997</v>
      </c>
      <c r="P3" s="737">
        <v>7.85</v>
      </c>
      <c r="Q3" s="797">
        <v>7857546.8399999999</v>
      </c>
      <c r="R3" s="737">
        <v>7.85</v>
      </c>
      <c r="S3" s="797">
        <v>7860662.04</v>
      </c>
      <c r="T3" s="737">
        <v>7.84</v>
      </c>
      <c r="U3" s="797">
        <v>7863777.2400000002</v>
      </c>
      <c r="V3" s="737">
        <v>7.85</v>
      </c>
      <c r="W3" s="797">
        <v>7873122.8399999999</v>
      </c>
      <c r="X3" s="737">
        <v>7.84</v>
      </c>
      <c r="Y3" s="797">
        <v>7883792.4000000004</v>
      </c>
      <c r="Z3" s="737">
        <v>7.86</v>
      </c>
      <c r="AA3" s="797">
        <v>7886829.7199999997</v>
      </c>
      <c r="AB3" s="737">
        <v>7.86</v>
      </c>
      <c r="AC3" s="797">
        <v>7889867.04</v>
      </c>
      <c r="AD3" s="737">
        <v>7.85</v>
      </c>
      <c r="AE3" s="797">
        <v>7892982.2400000002</v>
      </c>
      <c r="AF3" s="737">
        <v>7.86</v>
      </c>
      <c r="AG3" s="797">
        <v>7902094.2000000002</v>
      </c>
      <c r="AH3" s="737">
        <v>7.86</v>
      </c>
      <c r="AI3" s="797">
        <v>7901860.5599999996</v>
      </c>
      <c r="AJ3" s="737">
        <v>7.86</v>
      </c>
      <c r="AK3" s="797">
        <v>7904897.8799999999</v>
      </c>
      <c r="AL3" s="737">
        <v>7.86</v>
      </c>
      <c r="AM3" s="797">
        <v>7907935.2000000002</v>
      </c>
      <c r="AN3" s="737">
        <v>7.86</v>
      </c>
      <c r="AO3" s="797">
        <v>7925925.4800000004</v>
      </c>
      <c r="AP3" s="737">
        <v>7.88</v>
      </c>
      <c r="AQ3" s="797">
        <v>7931532.8399999999</v>
      </c>
      <c r="AR3" s="737">
        <v>7.87</v>
      </c>
    </row>
    <row r="4" spans="1:44">
      <c r="A4" s="440" t="s">
        <v>107</v>
      </c>
      <c r="B4" s="58" t="s">
        <v>15</v>
      </c>
      <c r="C4" s="763">
        <v>8128098.25</v>
      </c>
      <c r="D4" s="737">
        <v>8.11</v>
      </c>
      <c r="E4" s="763">
        <v>8147869.5999999996</v>
      </c>
      <c r="F4" s="737">
        <v>8.1199999999999992</v>
      </c>
      <c r="G4" s="763">
        <v>8151201.8499999996</v>
      </c>
      <c r="H4" s="737">
        <v>8.16</v>
      </c>
      <c r="I4" s="798">
        <v>8182641.2599999998</v>
      </c>
      <c r="J4" s="735">
        <v>8.19</v>
      </c>
      <c r="K4" s="797">
        <v>8157940.4000000004</v>
      </c>
      <c r="L4" s="737">
        <v>8.15</v>
      </c>
      <c r="M4" s="797">
        <v>8168011.2000000002</v>
      </c>
      <c r="N4" s="737">
        <v>8.17</v>
      </c>
      <c r="O4" s="797">
        <v>8182821.2000000002</v>
      </c>
      <c r="P4" s="737">
        <v>8.18</v>
      </c>
      <c r="Q4" s="797">
        <v>8186153.4500000002</v>
      </c>
      <c r="R4" s="737">
        <v>8.18</v>
      </c>
      <c r="S4" s="797">
        <v>8189485.7000000002</v>
      </c>
      <c r="T4" s="737">
        <v>8.17</v>
      </c>
      <c r="U4" s="797">
        <v>8192817.9500000002</v>
      </c>
      <c r="V4" s="737">
        <v>8.17</v>
      </c>
      <c r="W4" s="797">
        <v>8226278.1799999997</v>
      </c>
      <c r="X4" s="737">
        <v>8.1999999999999993</v>
      </c>
      <c r="Y4" s="797">
        <v>8217698.75</v>
      </c>
      <c r="Z4" s="737">
        <v>8.19</v>
      </c>
      <c r="AA4" s="798">
        <v>8232434.7000000002</v>
      </c>
      <c r="AB4" s="735">
        <v>8.1999999999999993</v>
      </c>
      <c r="AC4" s="798">
        <v>8235438.9100000001</v>
      </c>
      <c r="AD4" s="735">
        <v>8.1999999999999993</v>
      </c>
      <c r="AE4" s="798">
        <v>8238517.1699999999</v>
      </c>
      <c r="AF4" s="735">
        <v>8.1999999999999993</v>
      </c>
      <c r="AG4" s="797">
        <v>8237470.0999999996</v>
      </c>
      <c r="AH4" s="737">
        <v>8.19</v>
      </c>
      <c r="AI4" s="798">
        <v>8247054.3899999997</v>
      </c>
      <c r="AJ4" s="735">
        <v>8.2099999999999991</v>
      </c>
      <c r="AK4" s="797">
        <v>8242505.5</v>
      </c>
      <c r="AL4" s="737">
        <v>8.1999999999999993</v>
      </c>
      <c r="AM4" s="798">
        <v>8253210.9100000001</v>
      </c>
      <c r="AN4" s="735">
        <v>8.1999999999999993</v>
      </c>
      <c r="AO4" s="797">
        <v>8261906.5999999996</v>
      </c>
      <c r="AP4" s="737">
        <v>8.2100000000000009</v>
      </c>
      <c r="AQ4" s="797">
        <v>8268052.75</v>
      </c>
      <c r="AR4" s="737">
        <v>8.2100000000000009</v>
      </c>
    </row>
    <row r="5" spans="1:44">
      <c r="A5" s="453" t="s">
        <v>108</v>
      </c>
      <c r="B5" s="58" t="s">
        <v>15</v>
      </c>
      <c r="C5" s="760">
        <v>6090000</v>
      </c>
      <c r="D5" s="759">
        <v>6.08</v>
      </c>
      <c r="E5" s="736">
        <v>6084669.7999999998</v>
      </c>
      <c r="F5" s="735">
        <v>6.06</v>
      </c>
      <c r="G5" s="736">
        <v>6076022</v>
      </c>
      <c r="H5" s="735">
        <v>6.09</v>
      </c>
      <c r="I5" s="798">
        <v>6100389.54</v>
      </c>
      <c r="J5" s="735">
        <v>6.1099999999999994</v>
      </c>
      <c r="K5" s="798">
        <v>6102681.7000000002</v>
      </c>
      <c r="L5" s="735">
        <v>6.1</v>
      </c>
      <c r="M5" s="798">
        <v>6113626.8799999999</v>
      </c>
      <c r="N5" s="735">
        <v>6.11</v>
      </c>
      <c r="O5" s="798">
        <v>6120032.4000000004</v>
      </c>
      <c r="P5" s="735">
        <v>6.11</v>
      </c>
      <c r="Q5" s="798">
        <v>6121482.4000000004</v>
      </c>
      <c r="R5" s="735">
        <v>6.11</v>
      </c>
      <c r="S5" s="798">
        <v>6125655.5</v>
      </c>
      <c r="T5" s="735">
        <v>6.11</v>
      </c>
      <c r="U5" s="798">
        <v>6130943.9400000004</v>
      </c>
      <c r="V5" s="735">
        <v>6.12</v>
      </c>
      <c r="W5" s="798">
        <v>6115230</v>
      </c>
      <c r="X5" s="735">
        <v>6.09</v>
      </c>
      <c r="Y5" s="797">
        <v>6128222</v>
      </c>
      <c r="Z5" s="737">
        <v>6.11</v>
      </c>
      <c r="AA5" s="797">
        <v>6130716</v>
      </c>
      <c r="AB5" s="737">
        <v>6.11</v>
      </c>
      <c r="AC5" s="798">
        <v>6140132.8799999999</v>
      </c>
      <c r="AD5" s="735">
        <v>6.11</v>
      </c>
      <c r="AE5" s="797">
        <v>6135704</v>
      </c>
      <c r="AF5" s="737">
        <v>6.11</v>
      </c>
      <c r="AG5" s="797">
        <v>6143244</v>
      </c>
      <c r="AH5" s="737">
        <v>6.11</v>
      </c>
      <c r="AI5" s="798">
        <v>6151999.0999999996</v>
      </c>
      <c r="AJ5" s="735">
        <v>6.12</v>
      </c>
      <c r="AK5" s="798">
        <v>6153567.4199999999</v>
      </c>
      <c r="AL5" s="735">
        <v>6.12</v>
      </c>
      <c r="AM5" s="798">
        <v>6155248.8399999999</v>
      </c>
      <c r="AN5" s="735">
        <v>6.12</v>
      </c>
      <c r="AO5" s="797">
        <v>6160876</v>
      </c>
      <c r="AP5" s="737">
        <v>6.13</v>
      </c>
      <c r="AQ5" s="797">
        <v>6165516</v>
      </c>
      <c r="AR5" s="737">
        <v>6.12</v>
      </c>
    </row>
    <row r="6" spans="1:44">
      <c r="A6" s="440" t="s">
        <v>66</v>
      </c>
      <c r="B6" s="58" t="s">
        <v>15</v>
      </c>
      <c r="C6" s="764">
        <v>4676281.92</v>
      </c>
      <c r="D6" s="737">
        <v>4.67</v>
      </c>
      <c r="E6" s="764">
        <v>4694196.24</v>
      </c>
      <c r="F6" s="737">
        <v>4.68</v>
      </c>
      <c r="G6" s="764">
        <v>4696258.32</v>
      </c>
      <c r="H6" s="737">
        <v>4.7</v>
      </c>
      <c r="I6" s="799">
        <v>4698277.4400000004</v>
      </c>
      <c r="J6" s="737">
        <v>4.7</v>
      </c>
      <c r="K6" s="800">
        <v>4733223.68</v>
      </c>
      <c r="L6" s="735">
        <v>4.7300000000000004</v>
      </c>
      <c r="M6" s="799">
        <v>4706353.92</v>
      </c>
      <c r="N6" s="737">
        <v>4.7</v>
      </c>
      <c r="O6" s="799">
        <v>4714344.4800000004</v>
      </c>
      <c r="P6" s="737">
        <v>4.71</v>
      </c>
      <c r="Q6" s="799">
        <v>4742387.4800000004</v>
      </c>
      <c r="R6" s="737">
        <v>4.74</v>
      </c>
      <c r="S6" s="800">
        <v>4744228.74</v>
      </c>
      <c r="T6" s="735">
        <v>4.74</v>
      </c>
      <c r="U6" s="800">
        <v>4746112.97</v>
      </c>
      <c r="V6" s="735">
        <v>4.7300000000000004</v>
      </c>
      <c r="W6" s="800">
        <v>4726502.16</v>
      </c>
      <c r="X6" s="735">
        <v>4.71</v>
      </c>
      <c r="Y6" s="799">
        <v>4739862.72</v>
      </c>
      <c r="Z6" s="737">
        <v>4.72</v>
      </c>
      <c r="AA6" s="799">
        <v>4755320.16</v>
      </c>
      <c r="AB6" s="737">
        <v>4.74</v>
      </c>
      <c r="AC6" s="800">
        <v>4757161.42</v>
      </c>
      <c r="AD6" s="735">
        <v>4.74</v>
      </c>
      <c r="AE6" s="800">
        <v>4759002.6900000004</v>
      </c>
      <c r="AF6" s="735">
        <v>4.74</v>
      </c>
      <c r="AG6" s="800">
        <v>4764569.88</v>
      </c>
      <c r="AH6" s="735">
        <v>4.74</v>
      </c>
      <c r="AI6" s="800">
        <v>4766454.0999999996</v>
      </c>
      <c r="AJ6" s="735">
        <v>4.74</v>
      </c>
      <c r="AK6" s="799">
        <v>4757132.6399999997</v>
      </c>
      <c r="AL6" s="737">
        <v>4.7300000000000004</v>
      </c>
      <c r="AM6" s="800">
        <v>4759151.76</v>
      </c>
      <c r="AN6" s="735">
        <v>4.7300000000000004</v>
      </c>
      <c r="AO6" s="799">
        <v>4759667.28</v>
      </c>
      <c r="AP6" s="737">
        <v>4.7300000000000004</v>
      </c>
      <c r="AQ6" s="799">
        <v>4763447.76</v>
      </c>
      <c r="AR6" s="737">
        <v>4.7300000000000004</v>
      </c>
    </row>
    <row r="7" spans="1:44">
      <c r="A7" s="440" t="s">
        <v>131</v>
      </c>
      <c r="B7" s="58" t="s">
        <v>15</v>
      </c>
      <c r="C7" s="763">
        <v>8231152.8300000001</v>
      </c>
      <c r="D7" s="737">
        <v>8.2100000000000009</v>
      </c>
      <c r="E7" s="763">
        <v>8265829.2300000004</v>
      </c>
      <c r="F7" s="737">
        <v>8.24</v>
      </c>
      <c r="G7" s="763">
        <v>8269454.4900000002</v>
      </c>
      <c r="H7" s="737">
        <v>8.2799999999999994</v>
      </c>
      <c r="I7" s="798">
        <v>8341569.5800000001</v>
      </c>
      <c r="J7" s="735">
        <v>8.35</v>
      </c>
      <c r="K7" s="798">
        <v>8344872.5099999998</v>
      </c>
      <c r="L7" s="735">
        <v>8.34</v>
      </c>
      <c r="M7" s="798">
        <v>8354700.1100000003</v>
      </c>
      <c r="N7" s="735">
        <v>8.35</v>
      </c>
      <c r="O7" s="797">
        <v>8302633.5</v>
      </c>
      <c r="P7" s="737">
        <v>8.2899999999999991</v>
      </c>
      <c r="Q7" s="797">
        <v>8306258.7599999998</v>
      </c>
      <c r="R7" s="737">
        <v>8.3000000000000007</v>
      </c>
      <c r="S7" s="798">
        <v>8364685.3399999999</v>
      </c>
      <c r="T7" s="735">
        <v>8.35</v>
      </c>
      <c r="U7" s="798">
        <v>8367987.4800000004</v>
      </c>
      <c r="V7" s="735">
        <v>8.35</v>
      </c>
      <c r="W7" s="798">
        <v>8377815.8799999999</v>
      </c>
      <c r="X7" s="735">
        <v>8.35</v>
      </c>
      <c r="Y7" s="797">
        <v>8351574.5099999998</v>
      </c>
      <c r="Z7" s="737">
        <v>8.32</v>
      </c>
      <c r="AA7" s="798">
        <v>8384420.1500000004</v>
      </c>
      <c r="AB7" s="735">
        <v>8.35</v>
      </c>
      <c r="AC7" s="798">
        <v>8387722.29</v>
      </c>
      <c r="AD7" s="735">
        <v>8.35</v>
      </c>
      <c r="AE7" s="798">
        <v>8391024.4299999997</v>
      </c>
      <c r="AF7" s="735">
        <v>8.35</v>
      </c>
      <c r="AG7" s="797">
        <v>8373168.4500000002</v>
      </c>
      <c r="AH7" s="737">
        <v>8.33</v>
      </c>
      <c r="AI7" s="797">
        <v>8378054.6699999999</v>
      </c>
      <c r="AJ7" s="737">
        <v>8.34</v>
      </c>
      <c r="AK7" s="797">
        <v>8381679.9299999997</v>
      </c>
      <c r="AL7" s="737">
        <v>8.34</v>
      </c>
      <c r="AM7" s="797">
        <v>8410995.6699999999</v>
      </c>
      <c r="AN7" s="737">
        <v>8.36</v>
      </c>
      <c r="AO7" s="797">
        <v>8379236.8200000003</v>
      </c>
      <c r="AP7" s="737">
        <v>8.33</v>
      </c>
      <c r="AQ7" s="797">
        <v>8386014.4800000004</v>
      </c>
      <c r="AR7" s="737">
        <v>8.33</v>
      </c>
    </row>
    <row r="8" spans="1:44">
      <c r="A8" s="786" t="s">
        <v>135</v>
      </c>
      <c r="B8" s="58" t="s">
        <v>15</v>
      </c>
      <c r="C8" s="791">
        <v>8427900</v>
      </c>
      <c r="D8" s="792">
        <v>8.41</v>
      </c>
      <c r="E8" s="791">
        <v>8461674</v>
      </c>
      <c r="F8" s="792">
        <v>8.43</v>
      </c>
      <c r="G8" s="791">
        <v>8465418</v>
      </c>
      <c r="H8" s="792">
        <v>8.48</v>
      </c>
      <c r="I8" s="801">
        <v>8469084</v>
      </c>
      <c r="J8" s="792">
        <v>8.4700000000000006</v>
      </c>
      <c r="K8" s="802">
        <v>8549502.7799999993</v>
      </c>
      <c r="L8" s="785">
        <v>8.5399999999999991</v>
      </c>
      <c r="M8" s="801">
        <v>8484060</v>
      </c>
      <c r="N8" s="792">
        <v>8.48</v>
      </c>
      <c r="O8" s="801">
        <v>8501610</v>
      </c>
      <c r="P8" s="792">
        <v>8.49</v>
      </c>
      <c r="Q8" s="801">
        <v>8505354</v>
      </c>
      <c r="R8" s="792">
        <v>8.49</v>
      </c>
      <c r="S8" s="801">
        <v>8509020</v>
      </c>
      <c r="T8" s="792">
        <v>8.49</v>
      </c>
      <c r="U8" s="801">
        <v>8512764</v>
      </c>
      <c r="V8" s="792">
        <v>8.49</v>
      </c>
      <c r="W8" s="801">
        <v>8583785.3399999999</v>
      </c>
      <c r="X8" s="792">
        <v>8.5500000000000007</v>
      </c>
      <c r="Y8" s="801">
        <v>8553246</v>
      </c>
      <c r="Z8" s="792">
        <v>8.52</v>
      </c>
      <c r="AA8" s="802">
        <v>8556912</v>
      </c>
      <c r="AB8" s="785">
        <v>8.52</v>
      </c>
      <c r="AC8" s="802">
        <v>8594085.2400000002</v>
      </c>
      <c r="AD8" s="785">
        <v>8.5500000000000007</v>
      </c>
      <c r="AE8" s="801">
        <v>8564244</v>
      </c>
      <c r="AF8" s="792">
        <v>8.52</v>
      </c>
      <c r="AG8" s="802">
        <v>8607923.2200000007</v>
      </c>
      <c r="AH8" s="785">
        <v>8.56</v>
      </c>
      <c r="AI8" s="801">
        <v>8576256</v>
      </c>
      <c r="AJ8" s="792">
        <v>8.5299999999999994</v>
      </c>
      <c r="AK8" s="801">
        <v>8580000</v>
      </c>
      <c r="AL8" s="792">
        <v>8.5399999999999991</v>
      </c>
      <c r="AM8" s="802">
        <v>8618301.1199999992</v>
      </c>
      <c r="AN8" s="785">
        <v>8.56</v>
      </c>
      <c r="AO8" s="801">
        <v>8571810</v>
      </c>
      <c r="AP8" s="792">
        <v>8.52</v>
      </c>
      <c r="AQ8" s="801">
        <v>8578908</v>
      </c>
      <c r="AR8" s="792">
        <v>8.52</v>
      </c>
    </row>
    <row r="9" spans="1:44">
      <c r="A9" s="440" t="s">
        <v>136</v>
      </c>
      <c r="B9" s="58" t="s">
        <v>15</v>
      </c>
      <c r="C9" s="789"/>
      <c r="D9" s="790"/>
      <c r="E9" s="789"/>
      <c r="F9" s="790"/>
      <c r="G9" s="789"/>
      <c r="H9" s="790"/>
      <c r="I9" s="801">
        <v>5336347.5</v>
      </c>
      <c r="J9" s="792">
        <v>5.34</v>
      </c>
      <c r="K9" s="801">
        <v>5338624.5</v>
      </c>
      <c r="L9" s="792">
        <v>5.34</v>
      </c>
      <c r="M9" s="801">
        <v>5345406</v>
      </c>
      <c r="N9" s="792">
        <v>5.34</v>
      </c>
      <c r="O9" s="801">
        <v>5391441</v>
      </c>
      <c r="P9" s="792">
        <v>5.39</v>
      </c>
      <c r="Q9" s="801">
        <v>5393619</v>
      </c>
      <c r="R9" s="792">
        <v>5.39</v>
      </c>
      <c r="S9" s="801">
        <v>5395797</v>
      </c>
      <c r="T9" s="792">
        <v>5.39</v>
      </c>
      <c r="U9" s="801">
        <v>5398024.5</v>
      </c>
      <c r="V9" s="792">
        <v>5.39</v>
      </c>
      <c r="W9" s="801">
        <v>5404558.5</v>
      </c>
      <c r="X9" s="792">
        <v>5.39</v>
      </c>
      <c r="Y9" s="801">
        <v>5421339</v>
      </c>
      <c r="Z9" s="792">
        <v>5.4</v>
      </c>
      <c r="AA9" s="801">
        <v>5423517</v>
      </c>
      <c r="AB9" s="792">
        <v>5.4</v>
      </c>
      <c r="AC9" s="801">
        <v>5425744.5</v>
      </c>
      <c r="AD9" s="792">
        <v>5.4</v>
      </c>
      <c r="AE9" s="801">
        <v>5427972</v>
      </c>
      <c r="AF9" s="792">
        <v>5.4</v>
      </c>
      <c r="AG9" s="801">
        <v>5434605</v>
      </c>
      <c r="AH9" s="792">
        <v>5.41</v>
      </c>
      <c r="AI9" s="801">
        <v>5400598.5</v>
      </c>
      <c r="AJ9" s="792">
        <v>5.37</v>
      </c>
      <c r="AK9" s="801">
        <v>5402875.5</v>
      </c>
      <c r="AL9" s="792">
        <v>5.37</v>
      </c>
      <c r="AM9" s="801">
        <v>5405152.5</v>
      </c>
      <c r="AN9" s="792">
        <v>5.37</v>
      </c>
      <c r="AO9" s="801">
        <v>5413567.5</v>
      </c>
      <c r="AP9" s="792">
        <v>5.38</v>
      </c>
      <c r="AQ9" s="801">
        <v>5418171</v>
      </c>
      <c r="AR9" s="792">
        <v>5.38</v>
      </c>
    </row>
    <row r="10" spans="1:44" ht="16.5" thickBot="1">
      <c r="A10" s="897" t="s">
        <v>128</v>
      </c>
      <c r="B10" s="927"/>
      <c r="C10" s="528">
        <f t="shared" ref="C10:H10" si="0">SUM(C2:C8)</f>
        <v>48788530.670000002</v>
      </c>
      <c r="D10" s="528">
        <f t="shared" si="0"/>
        <v>48.680000000000007</v>
      </c>
      <c r="E10" s="528">
        <f t="shared" si="0"/>
        <v>48904951.439999998</v>
      </c>
      <c r="F10" s="528">
        <f t="shared" si="0"/>
        <v>48.730000000000004</v>
      </c>
      <c r="G10" s="528">
        <f t="shared" si="0"/>
        <v>43483191.899999999</v>
      </c>
      <c r="H10" s="528">
        <f t="shared" si="0"/>
        <v>43.55</v>
      </c>
      <c r="I10" s="528">
        <f t="shared" ref="I10:P10" si="1">SUM(I3:I9)</f>
        <v>48956261.759999998</v>
      </c>
      <c r="J10" s="528">
        <f t="shared" si="1"/>
        <v>48.989999999999995</v>
      </c>
      <c r="K10" s="528">
        <f t="shared" si="1"/>
        <v>49057991.090000004</v>
      </c>
      <c r="L10" s="528">
        <f t="shared" si="1"/>
        <v>49.03</v>
      </c>
      <c r="M10" s="528">
        <f t="shared" si="1"/>
        <v>49012727.109999999</v>
      </c>
      <c r="N10" s="528">
        <f t="shared" si="1"/>
        <v>48.989999999999995</v>
      </c>
      <c r="O10" s="528">
        <f t="shared" si="1"/>
        <v>49067314.219999999</v>
      </c>
      <c r="P10" s="528">
        <f t="shared" si="1"/>
        <v>49.02</v>
      </c>
      <c r="Q10" s="528">
        <f t="shared" ref="Q10:V10" si="2">SUM(Q3:Q9)</f>
        <v>49112801.93</v>
      </c>
      <c r="R10" s="528">
        <f t="shared" si="2"/>
        <v>49.060000000000009</v>
      </c>
      <c r="S10" s="528">
        <f t="shared" si="2"/>
        <v>49189534.320000008</v>
      </c>
      <c r="T10" s="528">
        <f t="shared" si="2"/>
        <v>49.09</v>
      </c>
      <c r="U10" s="528">
        <f t="shared" si="2"/>
        <v>49212428.079999998</v>
      </c>
      <c r="V10" s="528">
        <f t="shared" si="2"/>
        <v>49.1</v>
      </c>
      <c r="W10" s="528">
        <f t="shared" ref="W10:AB10" si="3">SUM(W3:W9)</f>
        <v>49307292.900000006</v>
      </c>
      <c r="X10" s="528">
        <f t="shared" si="3"/>
        <v>49.129999999999995</v>
      </c>
      <c r="Y10" s="528">
        <f t="shared" si="3"/>
        <v>49295735.379999995</v>
      </c>
      <c r="Z10" s="528">
        <f t="shared" si="3"/>
        <v>49.12</v>
      </c>
      <c r="AA10" s="528">
        <f t="shared" si="3"/>
        <v>49370149.730000004</v>
      </c>
      <c r="AB10" s="528">
        <f t="shared" si="3"/>
        <v>49.18</v>
      </c>
      <c r="AC10" s="528">
        <f t="shared" ref="AC10:AH10" si="4">SUM(AC3:AC9)</f>
        <v>49430152.280000001</v>
      </c>
      <c r="AD10" s="528">
        <f t="shared" si="4"/>
        <v>49.199999999999996</v>
      </c>
      <c r="AE10" s="528">
        <f t="shared" si="4"/>
        <v>49409446.530000001</v>
      </c>
      <c r="AF10" s="528">
        <f t="shared" si="4"/>
        <v>49.18</v>
      </c>
      <c r="AG10" s="528">
        <f t="shared" si="4"/>
        <v>49463074.850000001</v>
      </c>
      <c r="AH10" s="528">
        <f t="shared" si="4"/>
        <v>49.2</v>
      </c>
      <c r="AI10" s="528">
        <f t="shared" ref="AI10:AR10" si="5">SUM(AI3:AI9)</f>
        <v>49422277.32</v>
      </c>
      <c r="AJ10" s="528">
        <f t="shared" si="5"/>
        <v>49.169999999999995</v>
      </c>
      <c r="AK10" s="528">
        <f t="shared" si="5"/>
        <v>49422658.869999997</v>
      </c>
      <c r="AL10" s="528">
        <f t="shared" si="5"/>
        <v>49.16</v>
      </c>
      <c r="AM10" s="528">
        <f t="shared" si="5"/>
        <v>49509996</v>
      </c>
      <c r="AN10" s="528">
        <f t="shared" si="5"/>
        <v>49.199999999999996</v>
      </c>
      <c r="AO10" s="528">
        <f t="shared" si="5"/>
        <v>49472989.68</v>
      </c>
      <c r="AP10" s="528">
        <f t="shared" si="5"/>
        <v>49.18</v>
      </c>
      <c r="AQ10" s="528">
        <f t="shared" si="5"/>
        <v>49511642.829999998</v>
      </c>
      <c r="AR10" s="528">
        <f t="shared" si="5"/>
        <v>49.160000000000004</v>
      </c>
    </row>
    <row r="11" spans="1:44" ht="15">
      <c r="A11" s="441" t="s">
        <v>25</v>
      </c>
      <c r="B11" s="444" t="s">
        <v>26</v>
      </c>
      <c r="C11" s="767">
        <v>3902497.38</v>
      </c>
      <c r="D11" s="737">
        <v>3.89</v>
      </c>
      <c r="E11" s="767">
        <v>3904067.39</v>
      </c>
      <c r="F11" s="737">
        <v>3.89</v>
      </c>
      <c r="G11" s="767">
        <v>3905638.17</v>
      </c>
      <c r="H11" s="737">
        <v>3.91</v>
      </c>
      <c r="I11" s="803">
        <v>3907209.32</v>
      </c>
      <c r="J11" s="737">
        <v>3.91</v>
      </c>
      <c r="K11" s="803">
        <v>3908781.23</v>
      </c>
      <c r="L11" s="737">
        <v>3.91</v>
      </c>
      <c r="M11" s="803">
        <v>3913501.13</v>
      </c>
      <c r="N11" s="737">
        <v>3.91</v>
      </c>
      <c r="O11" s="803">
        <v>3915075.69</v>
      </c>
      <c r="P11" s="737">
        <v>3.91</v>
      </c>
      <c r="Q11" s="803">
        <v>3916650.63</v>
      </c>
      <c r="R11" s="737">
        <v>3.91</v>
      </c>
      <c r="S11" s="803">
        <v>3918226.32</v>
      </c>
      <c r="T11" s="737">
        <v>3.91</v>
      </c>
      <c r="U11" s="803">
        <v>4127422</v>
      </c>
      <c r="V11" s="737">
        <v>4.12</v>
      </c>
      <c r="W11" s="803">
        <v>4133400</v>
      </c>
      <c r="X11" s="737">
        <v>4.12</v>
      </c>
      <c r="Y11" s="803">
        <v>4135394.4</v>
      </c>
      <c r="Z11" s="737">
        <v>4.12</v>
      </c>
      <c r="AA11" s="803">
        <v>4137390</v>
      </c>
      <c r="AB11" s="737">
        <v>4.12</v>
      </c>
      <c r="AC11" s="803">
        <v>4139386.4</v>
      </c>
      <c r="AD11" s="737">
        <v>4.12</v>
      </c>
      <c r="AE11" s="803">
        <v>4141384</v>
      </c>
      <c r="AF11" s="737">
        <v>4.12</v>
      </c>
      <c r="AG11" s="803">
        <v>4147382.4</v>
      </c>
      <c r="AH11" s="737">
        <v>4.13</v>
      </c>
      <c r="AI11" s="803">
        <v>4149383.6</v>
      </c>
      <c r="AJ11" s="737">
        <v>4.13</v>
      </c>
      <c r="AK11" s="803">
        <v>4151386</v>
      </c>
      <c r="AL11" s="737">
        <v>4.13</v>
      </c>
      <c r="AM11" s="803">
        <v>4153389.2</v>
      </c>
      <c r="AN11" s="737">
        <v>4.13</v>
      </c>
      <c r="AO11" s="803">
        <v>4155393.6</v>
      </c>
      <c r="AP11" s="737">
        <v>4.13</v>
      </c>
      <c r="AQ11" s="803">
        <v>4159404.8</v>
      </c>
      <c r="AR11" s="737">
        <v>4.13</v>
      </c>
    </row>
    <row r="12" spans="1:44" ht="15">
      <c r="A12" s="441" t="s">
        <v>133</v>
      </c>
      <c r="B12" s="444" t="s">
        <v>134</v>
      </c>
      <c r="C12" s="766">
        <v>2529158.77</v>
      </c>
      <c r="D12" s="737">
        <v>2.52</v>
      </c>
      <c r="E12" s="766">
        <v>2530127.63</v>
      </c>
      <c r="F12" s="737">
        <v>2.52</v>
      </c>
      <c r="G12" s="766">
        <v>2531096.7200000002</v>
      </c>
      <c r="H12" s="737">
        <v>2.54</v>
      </c>
      <c r="I12" s="804">
        <v>2532066.0499999998</v>
      </c>
      <c r="J12" s="737">
        <v>2.5399999999999996</v>
      </c>
      <c r="K12" s="804">
        <v>2533035.86</v>
      </c>
      <c r="L12" s="737">
        <v>2.5299999999999998</v>
      </c>
      <c r="M12" s="804">
        <v>2535947.6800000002</v>
      </c>
      <c r="N12" s="737">
        <v>2.5399999999999996</v>
      </c>
      <c r="O12" s="804">
        <v>2536918.9300000002</v>
      </c>
      <c r="P12" s="737">
        <v>2.5299999999999998</v>
      </c>
      <c r="Q12" s="804">
        <v>2537890.65</v>
      </c>
      <c r="R12" s="737">
        <v>2.5299999999999998</v>
      </c>
      <c r="S12" s="804">
        <v>2538862.62</v>
      </c>
      <c r="T12" s="737">
        <v>2.5299999999999998</v>
      </c>
      <c r="U12" s="804">
        <v>3038726.4</v>
      </c>
      <c r="V12" s="737">
        <v>3.03</v>
      </c>
      <c r="W12" s="804">
        <v>3043605</v>
      </c>
      <c r="X12" s="737">
        <v>3.03</v>
      </c>
      <c r="Y12" s="804">
        <v>3045232.8</v>
      </c>
      <c r="Z12" s="737">
        <v>3.03</v>
      </c>
      <c r="AA12" s="804">
        <v>3046861.8</v>
      </c>
      <c r="AB12" s="737">
        <v>3.03</v>
      </c>
      <c r="AC12" s="804">
        <v>3048491.4</v>
      </c>
      <c r="AD12" s="737">
        <v>3.03</v>
      </c>
      <c r="AE12" s="804">
        <v>3050121.9</v>
      </c>
      <c r="AF12" s="737">
        <v>3.04</v>
      </c>
      <c r="AG12" s="804">
        <v>3055018.5</v>
      </c>
      <c r="AH12" s="737">
        <v>3.04</v>
      </c>
      <c r="AI12" s="804">
        <v>3056652.6</v>
      </c>
      <c r="AJ12" s="737">
        <v>3.04</v>
      </c>
      <c r="AK12" s="804">
        <v>3058287.6</v>
      </c>
      <c r="AL12" s="737">
        <v>3.04</v>
      </c>
      <c r="AM12" s="804">
        <v>3059923.2</v>
      </c>
      <c r="AN12" s="737">
        <v>3.04</v>
      </c>
      <c r="AO12" s="804">
        <v>3061560</v>
      </c>
      <c r="AP12" s="737">
        <v>3.04</v>
      </c>
      <c r="AQ12" s="804">
        <v>3064835.7</v>
      </c>
      <c r="AR12" s="737">
        <v>3.04</v>
      </c>
    </row>
    <row r="13" spans="1:44" ht="15">
      <c r="A13" s="442" t="s">
        <v>38</v>
      </c>
      <c r="B13" s="442" t="s">
        <v>39</v>
      </c>
      <c r="C13" s="765">
        <v>4105576.4</v>
      </c>
      <c r="D13" s="741">
        <v>4.0999999999999996</v>
      </c>
      <c r="E13" s="765">
        <v>4107557.6</v>
      </c>
      <c r="F13" s="741">
        <v>4.0999999999999996</v>
      </c>
      <c r="G13" s="765">
        <v>4109539.6</v>
      </c>
      <c r="H13" s="741">
        <v>4.12</v>
      </c>
      <c r="I13" s="805">
        <v>4111522.8</v>
      </c>
      <c r="J13" s="741">
        <v>4.1100000000000003</v>
      </c>
      <c r="K13" s="805">
        <v>4113506.8</v>
      </c>
      <c r="L13" s="741">
        <v>4.1100000000000003</v>
      </c>
      <c r="M13" s="805">
        <v>4119464.4</v>
      </c>
      <c r="N13" s="741">
        <v>4.12</v>
      </c>
      <c r="O13" s="805">
        <v>4121452.4</v>
      </c>
      <c r="P13" s="741">
        <v>4.12</v>
      </c>
      <c r="Q13" s="805">
        <v>4123441.2</v>
      </c>
      <c r="R13" s="741">
        <v>4.12</v>
      </c>
      <c r="S13" s="805">
        <v>4125431.2</v>
      </c>
      <c r="T13" s="741">
        <v>4.12</v>
      </c>
      <c r="U13" s="805">
        <v>3919802.77</v>
      </c>
      <c r="V13" s="741">
        <v>3.91</v>
      </c>
      <c r="W13" s="805">
        <v>3924535.92</v>
      </c>
      <c r="X13" s="741">
        <v>3.91</v>
      </c>
      <c r="Y13" s="805">
        <v>3926115.02</v>
      </c>
      <c r="Z13" s="741">
        <v>3.91</v>
      </c>
      <c r="AA13" s="805">
        <v>3785000</v>
      </c>
      <c r="AB13" s="741">
        <v>3.77</v>
      </c>
      <c r="AC13" s="805">
        <v>3786522.71</v>
      </c>
      <c r="AD13" s="741">
        <v>3.77</v>
      </c>
      <c r="AE13" s="805">
        <v>3788046.17</v>
      </c>
      <c r="AF13" s="741">
        <v>3.77</v>
      </c>
      <c r="AG13" s="805">
        <v>3792620.34</v>
      </c>
      <c r="AH13" s="741">
        <v>3.77</v>
      </c>
      <c r="AI13" s="805">
        <v>3794146.08</v>
      </c>
      <c r="AJ13" s="741">
        <v>3.77</v>
      </c>
      <c r="AK13" s="805">
        <v>3795672.56</v>
      </c>
      <c r="AL13" s="741">
        <v>3.78</v>
      </c>
      <c r="AM13" s="805">
        <v>3797199.81</v>
      </c>
      <c r="AN13" s="741">
        <v>3.77</v>
      </c>
      <c r="AO13" s="805">
        <v>3798727.44</v>
      </c>
      <c r="AP13" s="741">
        <v>3.78</v>
      </c>
      <c r="AQ13" s="805">
        <v>3801784.58</v>
      </c>
      <c r="AR13" s="741">
        <v>3.78</v>
      </c>
    </row>
    <row r="14" spans="1:44" thickBot="1">
      <c r="A14" s="443" t="s">
        <v>100</v>
      </c>
      <c r="B14" s="443" t="s">
        <v>101</v>
      </c>
      <c r="C14" s="768">
        <v>3020905.5</v>
      </c>
      <c r="D14" s="737">
        <v>3.01</v>
      </c>
      <c r="E14" s="768">
        <v>3022521.3</v>
      </c>
      <c r="F14" s="737">
        <v>3.01</v>
      </c>
      <c r="G14" s="768">
        <v>3024138</v>
      </c>
      <c r="H14" s="737">
        <v>3.03</v>
      </c>
      <c r="I14" s="806">
        <v>3025755.3</v>
      </c>
      <c r="J14" s="737">
        <v>3.03</v>
      </c>
      <c r="K14" s="806">
        <v>3027373.8</v>
      </c>
      <c r="L14" s="737">
        <v>3.03</v>
      </c>
      <c r="M14" s="806">
        <v>3032234.1</v>
      </c>
      <c r="N14" s="737">
        <v>3.03</v>
      </c>
      <c r="O14" s="806">
        <v>3033855.9</v>
      </c>
      <c r="P14" s="737">
        <v>3.03</v>
      </c>
      <c r="Q14" s="806">
        <v>3035478.6</v>
      </c>
      <c r="R14" s="737">
        <v>3.03</v>
      </c>
      <c r="S14" s="806">
        <v>3037102.2</v>
      </c>
      <c r="T14" s="737">
        <v>3.03</v>
      </c>
      <c r="U14" s="806">
        <v>2539835.06</v>
      </c>
      <c r="V14" s="737">
        <v>2.5299999999999998</v>
      </c>
      <c r="W14" s="806">
        <v>2542754.7799999998</v>
      </c>
      <c r="X14" s="737">
        <v>2.5399999999999996</v>
      </c>
      <c r="Y14" s="806">
        <v>2543728.66</v>
      </c>
      <c r="Z14" s="737">
        <v>2.5399999999999996</v>
      </c>
      <c r="AA14" s="806">
        <v>2544703.02</v>
      </c>
      <c r="AB14" s="737">
        <v>2.5399999999999996</v>
      </c>
      <c r="AC14" s="806">
        <v>2545677.62</v>
      </c>
      <c r="AD14" s="737">
        <v>2.5399999999999996</v>
      </c>
      <c r="AE14" s="806">
        <v>2427287.85</v>
      </c>
      <c r="AF14" s="737">
        <v>2.42</v>
      </c>
      <c r="AG14" s="806">
        <v>2430077.8199999998</v>
      </c>
      <c r="AH14" s="737">
        <v>2.42</v>
      </c>
      <c r="AI14" s="806">
        <v>2431008.6</v>
      </c>
      <c r="AJ14" s="737">
        <v>2.42</v>
      </c>
      <c r="AK14" s="806">
        <v>2431939.88</v>
      </c>
      <c r="AL14" s="737">
        <v>2.42</v>
      </c>
      <c r="AM14" s="806">
        <v>2432871.38</v>
      </c>
      <c r="AN14" s="737">
        <v>2.42</v>
      </c>
      <c r="AO14" s="806">
        <v>2433803.12</v>
      </c>
      <c r="AP14" s="737">
        <v>2.42</v>
      </c>
      <c r="AQ14" s="806">
        <v>2435667.81</v>
      </c>
      <c r="AR14" s="737">
        <v>2.42</v>
      </c>
    </row>
    <row r="15" spans="1:44" ht="16.5" thickBot="1">
      <c r="A15" s="899" t="s">
        <v>129</v>
      </c>
      <c r="B15" s="928"/>
      <c r="C15" s="498">
        <f t="shared" ref="C15:H15" si="6">SUM(C11:C14)</f>
        <v>13558138.050000001</v>
      </c>
      <c r="D15" s="498">
        <f t="shared" si="6"/>
        <v>13.52</v>
      </c>
      <c r="E15" s="498">
        <f t="shared" si="6"/>
        <v>13564273.919999998</v>
      </c>
      <c r="F15" s="498">
        <f t="shared" si="6"/>
        <v>13.52</v>
      </c>
      <c r="G15" s="498">
        <f t="shared" si="6"/>
        <v>13570412.49</v>
      </c>
      <c r="H15" s="498">
        <f t="shared" si="6"/>
        <v>13.6</v>
      </c>
      <c r="I15" s="498">
        <f t="shared" ref="I15:P15" si="7">SUM(I11:I14)</f>
        <v>13576553.469999999</v>
      </c>
      <c r="J15" s="498">
        <f t="shared" si="7"/>
        <v>13.589999999999998</v>
      </c>
      <c r="K15" s="498">
        <f t="shared" si="7"/>
        <v>13582697.690000001</v>
      </c>
      <c r="L15" s="498">
        <f t="shared" si="7"/>
        <v>13.58</v>
      </c>
      <c r="M15" s="498">
        <f t="shared" si="7"/>
        <v>13601147.310000001</v>
      </c>
      <c r="N15" s="498">
        <f t="shared" si="7"/>
        <v>13.6</v>
      </c>
      <c r="O15" s="498">
        <f t="shared" si="7"/>
        <v>13607302.92</v>
      </c>
      <c r="P15" s="498">
        <f t="shared" si="7"/>
        <v>13.589999999999998</v>
      </c>
      <c r="Q15" s="498">
        <f t="shared" ref="Q15:V15" si="8">SUM(Q11:Q14)</f>
        <v>13613461.08</v>
      </c>
      <c r="R15" s="498">
        <f t="shared" si="8"/>
        <v>13.589999999999998</v>
      </c>
      <c r="S15" s="498">
        <f t="shared" si="8"/>
        <v>13619622.34</v>
      </c>
      <c r="T15" s="498">
        <f t="shared" si="8"/>
        <v>13.589999999999998</v>
      </c>
      <c r="U15" s="498">
        <f t="shared" si="8"/>
        <v>13625786.23</v>
      </c>
      <c r="V15" s="498">
        <f t="shared" si="8"/>
        <v>13.59</v>
      </c>
      <c r="W15" s="498">
        <f t="shared" ref="W15:AB15" si="9">SUM(W11:W14)</f>
        <v>13644295.699999999</v>
      </c>
      <c r="X15" s="498">
        <f t="shared" si="9"/>
        <v>13.6</v>
      </c>
      <c r="Y15" s="498">
        <f t="shared" si="9"/>
        <v>13650470.879999999</v>
      </c>
      <c r="Z15" s="498">
        <f t="shared" si="9"/>
        <v>13.6</v>
      </c>
      <c r="AA15" s="498">
        <f t="shared" si="9"/>
        <v>13513954.82</v>
      </c>
      <c r="AB15" s="498">
        <f t="shared" si="9"/>
        <v>13.459999999999999</v>
      </c>
      <c r="AC15" s="498">
        <f t="shared" ref="AC15:AH15" si="10">SUM(AC11:AC14)</f>
        <v>13520078.129999999</v>
      </c>
      <c r="AD15" s="498">
        <f t="shared" si="10"/>
        <v>13.459999999999999</v>
      </c>
      <c r="AE15" s="498">
        <f t="shared" si="10"/>
        <v>13406839.92</v>
      </c>
      <c r="AF15" s="498">
        <f t="shared" si="10"/>
        <v>13.35</v>
      </c>
      <c r="AG15" s="498">
        <f t="shared" si="10"/>
        <v>13425099.060000001</v>
      </c>
      <c r="AH15" s="498">
        <f t="shared" si="10"/>
        <v>13.36</v>
      </c>
      <c r="AI15" s="498">
        <f t="shared" ref="AI15:AR15" si="11">SUM(AI11:AI14)</f>
        <v>13431190.880000001</v>
      </c>
      <c r="AJ15" s="498">
        <f t="shared" si="11"/>
        <v>13.36</v>
      </c>
      <c r="AK15" s="498">
        <f t="shared" si="11"/>
        <v>13437286.039999999</v>
      </c>
      <c r="AL15" s="498">
        <f t="shared" si="11"/>
        <v>13.37</v>
      </c>
      <c r="AM15" s="498">
        <f t="shared" si="11"/>
        <v>13443383.59</v>
      </c>
      <c r="AN15" s="498">
        <f t="shared" si="11"/>
        <v>13.36</v>
      </c>
      <c r="AO15" s="498">
        <f t="shared" si="11"/>
        <v>13449484.16</v>
      </c>
      <c r="AP15" s="498">
        <f t="shared" si="11"/>
        <v>13.37</v>
      </c>
      <c r="AQ15" s="498">
        <f t="shared" si="11"/>
        <v>13461692.890000001</v>
      </c>
      <c r="AR15" s="498">
        <f t="shared" si="11"/>
        <v>13.37</v>
      </c>
    </row>
    <row r="16" spans="1:44" ht="32.25" thickBot="1">
      <c r="A16" s="77" t="s">
        <v>41</v>
      </c>
      <c r="B16" s="78" t="s">
        <v>42</v>
      </c>
      <c r="C16" s="412"/>
      <c r="D16" s="499"/>
      <c r="E16" s="412"/>
      <c r="F16" s="499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</row>
    <row r="17" spans="1:44" ht="16.5" thickBot="1">
      <c r="A17" s="920" t="s">
        <v>127</v>
      </c>
      <c r="B17" s="920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414"/>
      <c r="AP17" s="414"/>
      <c r="AQ17" s="414"/>
      <c r="AR17" s="414"/>
    </row>
    <row r="18" spans="1:44">
      <c r="A18" s="704" t="s">
        <v>115</v>
      </c>
      <c r="B18" s="692"/>
      <c r="C18" s="500">
        <v>550495</v>
      </c>
      <c r="D18" s="769">
        <v>0.55000000000000004</v>
      </c>
      <c r="E18" s="500">
        <v>550495</v>
      </c>
      <c r="F18" s="769">
        <v>0.55000000000000004</v>
      </c>
      <c r="G18" s="500">
        <v>550495</v>
      </c>
      <c r="H18" s="769">
        <v>0.55000000000000004</v>
      </c>
      <c r="I18" s="500">
        <v>550495</v>
      </c>
      <c r="J18" s="769">
        <v>0.55000000000000004</v>
      </c>
      <c r="K18" s="500">
        <v>550495</v>
      </c>
      <c r="L18" s="769">
        <v>0.55000000000000004</v>
      </c>
      <c r="M18" s="500">
        <v>550495</v>
      </c>
      <c r="N18" s="769">
        <v>0.55000000000000004</v>
      </c>
      <c r="O18" s="500">
        <v>550495</v>
      </c>
      <c r="P18" s="769">
        <v>0.55000000000000004</v>
      </c>
      <c r="Q18" s="500">
        <v>550495</v>
      </c>
      <c r="R18" s="769">
        <v>0.55000000000000004</v>
      </c>
      <c r="S18" s="500">
        <v>550495</v>
      </c>
      <c r="T18" s="769">
        <v>0.55000000000000004</v>
      </c>
      <c r="U18" s="500">
        <v>550495</v>
      </c>
      <c r="V18" s="769">
        <v>0.55000000000000004</v>
      </c>
      <c r="W18" s="500">
        <v>550495</v>
      </c>
      <c r="X18" s="769">
        <v>0.55000000000000004</v>
      </c>
      <c r="Y18" s="500">
        <v>550495</v>
      </c>
      <c r="Z18" s="769">
        <v>0.55000000000000004</v>
      </c>
      <c r="AA18" s="500">
        <v>550495</v>
      </c>
      <c r="AB18" s="769">
        <v>0.55000000000000004</v>
      </c>
      <c r="AC18" s="500">
        <v>550495</v>
      </c>
      <c r="AD18" s="769">
        <v>0.55000000000000004</v>
      </c>
      <c r="AE18" s="500">
        <v>550495</v>
      </c>
      <c r="AF18" s="769">
        <v>0.55000000000000004</v>
      </c>
      <c r="AG18" s="500">
        <v>550495</v>
      </c>
      <c r="AH18" s="769">
        <v>0.55000000000000004</v>
      </c>
      <c r="AI18" s="500">
        <v>550495</v>
      </c>
      <c r="AJ18" s="769">
        <v>0.55000000000000004</v>
      </c>
      <c r="AK18" s="500">
        <v>550495</v>
      </c>
      <c r="AL18" s="769">
        <v>0.55000000000000004</v>
      </c>
      <c r="AM18" s="500">
        <v>550495</v>
      </c>
      <c r="AN18" s="769">
        <v>0.55000000000000004</v>
      </c>
      <c r="AO18" s="500">
        <v>550495</v>
      </c>
      <c r="AP18" s="769">
        <v>0.55000000000000004</v>
      </c>
      <c r="AQ18" s="500">
        <v>550495</v>
      </c>
      <c r="AR18" s="769">
        <v>0.55000000000000004</v>
      </c>
    </row>
    <row r="19" spans="1:44">
      <c r="A19" s="704" t="s">
        <v>116</v>
      </c>
      <c r="B19" s="692"/>
      <c r="C19" s="502">
        <v>1188246.17</v>
      </c>
      <c r="D19" s="770">
        <v>1.19</v>
      </c>
      <c r="E19" s="502">
        <v>1188246.17</v>
      </c>
      <c r="F19" s="770">
        <v>1.18</v>
      </c>
      <c r="G19" s="502">
        <v>1188246.17</v>
      </c>
      <c r="H19" s="770">
        <v>1.19</v>
      </c>
      <c r="I19" s="502">
        <v>1188246.17</v>
      </c>
      <c r="J19" s="770">
        <v>1.19</v>
      </c>
      <c r="K19" s="502">
        <v>1188246.17</v>
      </c>
      <c r="L19" s="770">
        <v>1.19</v>
      </c>
      <c r="M19" s="502">
        <v>1188246.17</v>
      </c>
      <c r="N19" s="770">
        <v>1.19</v>
      </c>
      <c r="O19" s="502">
        <v>1188246.17</v>
      </c>
      <c r="P19" s="770">
        <v>1.19</v>
      </c>
      <c r="Q19" s="502">
        <v>1188246.17</v>
      </c>
      <c r="R19" s="770">
        <v>1.19</v>
      </c>
      <c r="S19" s="502">
        <v>1188246.17</v>
      </c>
      <c r="T19" s="770">
        <v>1.18</v>
      </c>
      <c r="U19" s="502">
        <v>1188246.17</v>
      </c>
      <c r="V19" s="770">
        <v>1.18</v>
      </c>
      <c r="W19" s="502">
        <v>1188246.17</v>
      </c>
      <c r="X19" s="770">
        <v>1.18</v>
      </c>
      <c r="Y19" s="502">
        <v>1188246.17</v>
      </c>
      <c r="Z19" s="770">
        <v>1.18</v>
      </c>
      <c r="AA19" s="502">
        <v>1188246.17</v>
      </c>
      <c r="AB19" s="770">
        <v>1.18</v>
      </c>
      <c r="AC19" s="502">
        <v>1188246.17</v>
      </c>
      <c r="AD19" s="770">
        <v>1.18</v>
      </c>
      <c r="AE19" s="502">
        <v>1188246.17</v>
      </c>
      <c r="AF19" s="770">
        <v>1.18</v>
      </c>
      <c r="AG19" s="502">
        <v>1188246.17</v>
      </c>
      <c r="AH19" s="770">
        <v>1.18</v>
      </c>
      <c r="AI19" s="502">
        <v>1188246.17</v>
      </c>
      <c r="AJ19" s="770">
        <v>1.18</v>
      </c>
      <c r="AK19" s="502">
        <v>1188246.17</v>
      </c>
      <c r="AL19" s="770">
        <v>1.18</v>
      </c>
      <c r="AM19" s="502">
        <v>1188246.17</v>
      </c>
      <c r="AN19" s="770">
        <v>1.18</v>
      </c>
      <c r="AO19" s="502">
        <v>1188246.17</v>
      </c>
      <c r="AP19" s="770">
        <v>1.18</v>
      </c>
      <c r="AQ19" s="502">
        <v>1188246.17</v>
      </c>
      <c r="AR19" s="770">
        <v>1.18</v>
      </c>
    </row>
    <row r="20" spans="1:44" ht="16.5" thickBot="1">
      <c r="A20" s="704" t="s">
        <v>117</v>
      </c>
      <c r="B20" s="692"/>
      <c r="C20" s="503">
        <v>5267242.53</v>
      </c>
      <c r="D20" s="769">
        <v>5.25</v>
      </c>
      <c r="E20" s="503">
        <v>5267242.53</v>
      </c>
      <c r="F20" s="769">
        <v>5.25</v>
      </c>
      <c r="G20" s="503">
        <v>5267242.53</v>
      </c>
      <c r="H20" s="769">
        <v>5.28</v>
      </c>
      <c r="I20" s="503">
        <v>5267242.53</v>
      </c>
      <c r="J20" s="769">
        <v>5.27</v>
      </c>
      <c r="K20" s="503">
        <v>5267242.53</v>
      </c>
      <c r="L20" s="769">
        <v>5.26</v>
      </c>
      <c r="M20" s="503">
        <v>5267242.53</v>
      </c>
      <c r="N20" s="769">
        <v>5.26</v>
      </c>
      <c r="O20" s="503">
        <v>5267242.53</v>
      </c>
      <c r="P20" s="769">
        <v>5.26</v>
      </c>
      <c r="Q20" s="503">
        <v>5267242.53</v>
      </c>
      <c r="R20" s="769">
        <v>5.26</v>
      </c>
      <c r="S20" s="503">
        <v>5267242.53</v>
      </c>
      <c r="T20" s="769">
        <v>5.26</v>
      </c>
      <c r="U20" s="503">
        <v>5267242.53</v>
      </c>
      <c r="V20" s="769">
        <v>5.26</v>
      </c>
      <c r="W20" s="503">
        <v>5267242.53</v>
      </c>
      <c r="X20" s="769">
        <v>5.25</v>
      </c>
      <c r="Y20" s="503">
        <v>5267242.53</v>
      </c>
      <c r="Z20" s="769">
        <v>5.25</v>
      </c>
      <c r="AA20" s="503">
        <v>5267242.53</v>
      </c>
      <c r="AB20" s="769">
        <v>5.25</v>
      </c>
      <c r="AC20" s="503">
        <v>5267242.53</v>
      </c>
      <c r="AD20" s="769">
        <v>5.24</v>
      </c>
      <c r="AE20" s="503">
        <v>5267242.53</v>
      </c>
      <c r="AF20" s="769">
        <v>5.24</v>
      </c>
      <c r="AG20" s="503">
        <v>5267242.53</v>
      </c>
      <c r="AH20" s="769">
        <v>5.24</v>
      </c>
      <c r="AI20" s="503">
        <v>5267242.53</v>
      </c>
      <c r="AJ20" s="769">
        <v>5.24</v>
      </c>
      <c r="AK20" s="503">
        <v>5267242.53</v>
      </c>
      <c r="AL20" s="769">
        <v>5.24</v>
      </c>
      <c r="AM20" s="503">
        <v>5267242.53</v>
      </c>
      <c r="AN20" s="769">
        <v>5.23</v>
      </c>
      <c r="AO20" s="503">
        <v>5267242.53</v>
      </c>
      <c r="AP20" s="769">
        <v>5.24</v>
      </c>
      <c r="AQ20" s="503">
        <v>5267242.53</v>
      </c>
      <c r="AR20" s="769">
        <v>5.23</v>
      </c>
    </row>
    <row r="21" spans="1:44" ht="16.5" thickBot="1">
      <c r="A21" s="903" t="s">
        <v>126</v>
      </c>
      <c r="B21" s="904"/>
      <c r="C21" s="414">
        <f t="shared" ref="C21:H21" si="12">SUM(C18:C20)</f>
        <v>7005983.7000000002</v>
      </c>
      <c r="D21" s="414">
        <f t="shared" si="12"/>
        <v>6.99</v>
      </c>
      <c r="E21" s="414">
        <f t="shared" si="12"/>
        <v>7005983.7000000002</v>
      </c>
      <c r="F21" s="414">
        <f t="shared" si="12"/>
        <v>6.98</v>
      </c>
      <c r="G21" s="414">
        <f t="shared" si="12"/>
        <v>7005983.7000000002</v>
      </c>
      <c r="H21" s="414">
        <f t="shared" si="12"/>
        <v>7.0200000000000005</v>
      </c>
      <c r="I21" s="414">
        <f t="shared" ref="I21:P21" si="13">SUM(I18:I20)</f>
        <v>7005983.7000000002</v>
      </c>
      <c r="J21" s="414">
        <f t="shared" si="13"/>
        <v>7.01</v>
      </c>
      <c r="K21" s="414">
        <f t="shared" si="13"/>
        <v>7005983.7000000002</v>
      </c>
      <c r="L21" s="414">
        <f t="shared" si="13"/>
        <v>7</v>
      </c>
      <c r="M21" s="414">
        <f t="shared" si="13"/>
        <v>7005983.7000000002</v>
      </c>
      <c r="N21" s="414">
        <f t="shared" si="13"/>
        <v>7</v>
      </c>
      <c r="O21" s="414">
        <f t="shared" si="13"/>
        <v>7005983.7000000002</v>
      </c>
      <c r="P21" s="414">
        <f t="shared" si="13"/>
        <v>7</v>
      </c>
      <c r="Q21" s="414">
        <f t="shared" ref="Q21:V21" si="14">SUM(Q18:Q20)</f>
        <v>7005983.7000000002</v>
      </c>
      <c r="R21" s="414">
        <f t="shared" si="14"/>
        <v>7</v>
      </c>
      <c r="S21" s="414">
        <f t="shared" si="14"/>
        <v>7005983.7000000002</v>
      </c>
      <c r="T21" s="414">
        <f t="shared" si="14"/>
        <v>6.99</v>
      </c>
      <c r="U21" s="414">
        <f t="shared" si="14"/>
        <v>7005983.7000000002</v>
      </c>
      <c r="V21" s="414">
        <f t="shared" si="14"/>
        <v>6.99</v>
      </c>
      <c r="W21" s="414">
        <f t="shared" ref="W21:AB21" si="15">SUM(W18:W20)</f>
        <v>7005983.7000000002</v>
      </c>
      <c r="X21" s="414">
        <f t="shared" si="15"/>
        <v>6.98</v>
      </c>
      <c r="Y21" s="414">
        <f t="shared" si="15"/>
        <v>7005983.7000000002</v>
      </c>
      <c r="Z21" s="414">
        <f t="shared" si="15"/>
        <v>6.98</v>
      </c>
      <c r="AA21" s="414">
        <f t="shared" si="15"/>
        <v>7005983.7000000002</v>
      </c>
      <c r="AB21" s="414">
        <f t="shared" si="15"/>
        <v>6.98</v>
      </c>
      <c r="AC21" s="414">
        <f t="shared" ref="AC21:AH21" si="16">SUM(AC18:AC20)</f>
        <v>7005983.7000000002</v>
      </c>
      <c r="AD21" s="414">
        <f t="shared" si="16"/>
        <v>6.9700000000000006</v>
      </c>
      <c r="AE21" s="414">
        <f t="shared" si="16"/>
        <v>7005983.7000000002</v>
      </c>
      <c r="AF21" s="414">
        <f t="shared" si="16"/>
        <v>6.9700000000000006</v>
      </c>
      <c r="AG21" s="414">
        <f t="shared" si="16"/>
        <v>7005983.7000000002</v>
      </c>
      <c r="AH21" s="414">
        <f t="shared" si="16"/>
        <v>6.9700000000000006</v>
      </c>
      <c r="AI21" s="414">
        <f t="shared" ref="AI21:AR21" si="17">SUM(AI18:AI20)</f>
        <v>7005983.7000000002</v>
      </c>
      <c r="AJ21" s="414">
        <f t="shared" si="17"/>
        <v>6.9700000000000006</v>
      </c>
      <c r="AK21" s="414">
        <f t="shared" si="17"/>
        <v>7005983.7000000002</v>
      </c>
      <c r="AL21" s="414">
        <f t="shared" si="17"/>
        <v>6.9700000000000006</v>
      </c>
      <c r="AM21" s="414">
        <f t="shared" si="17"/>
        <v>7005983.7000000002</v>
      </c>
      <c r="AN21" s="414">
        <f t="shared" si="17"/>
        <v>6.9600000000000009</v>
      </c>
      <c r="AO21" s="414">
        <f t="shared" si="17"/>
        <v>7005983.7000000002</v>
      </c>
      <c r="AP21" s="414">
        <f t="shared" si="17"/>
        <v>6.9700000000000006</v>
      </c>
      <c r="AQ21" s="414">
        <f t="shared" si="17"/>
        <v>7005983.7000000002</v>
      </c>
      <c r="AR21" s="414">
        <f t="shared" si="17"/>
        <v>6.9600000000000009</v>
      </c>
    </row>
    <row r="22" spans="1:44">
      <c r="A22" s="96" t="s">
        <v>45</v>
      </c>
      <c r="B22" s="56" t="s">
        <v>58</v>
      </c>
      <c r="C22" s="482">
        <v>194162.46</v>
      </c>
      <c r="D22" s="752">
        <v>0.19</v>
      </c>
      <c r="E22" s="482">
        <v>199813.41</v>
      </c>
      <c r="F22" s="752">
        <v>0.2</v>
      </c>
      <c r="G22" s="482">
        <v>5431813.4100000001</v>
      </c>
      <c r="H22" s="752">
        <v>5.44</v>
      </c>
      <c r="I22" s="482">
        <v>50506.400000000001</v>
      </c>
      <c r="J22" s="752">
        <v>0.05</v>
      </c>
      <c r="K22" s="482">
        <v>112664.87</v>
      </c>
      <c r="L22" s="752">
        <v>0.11</v>
      </c>
      <c r="M22" s="482">
        <v>119729.15</v>
      </c>
      <c r="N22" s="752">
        <v>0.12</v>
      </c>
      <c r="O22" s="482">
        <v>119729.15</v>
      </c>
      <c r="P22" s="752">
        <v>0.12</v>
      </c>
      <c r="Q22" s="482">
        <v>109729.15</v>
      </c>
      <c r="R22" s="752">
        <v>0.11</v>
      </c>
      <c r="S22" s="482">
        <v>109729.15</v>
      </c>
      <c r="T22" s="752">
        <v>0.11</v>
      </c>
      <c r="U22" s="482">
        <v>729.15</v>
      </c>
      <c r="V22" s="752">
        <v>0</v>
      </c>
      <c r="W22" s="482">
        <v>729.15</v>
      </c>
      <c r="X22" s="752">
        <v>0</v>
      </c>
      <c r="Y22" s="482">
        <v>729.15</v>
      </c>
      <c r="Z22" s="752">
        <v>0</v>
      </c>
      <c r="AA22" s="482">
        <v>729.15</v>
      </c>
      <c r="AB22" s="752">
        <v>0</v>
      </c>
      <c r="AC22" s="482">
        <v>53726.58</v>
      </c>
      <c r="AD22" s="752">
        <v>6.0000000000000005E-2</v>
      </c>
      <c r="AE22" s="482">
        <v>53726.58</v>
      </c>
      <c r="AF22" s="752">
        <v>6.0000000000000005E-2</v>
      </c>
      <c r="AG22" s="482">
        <v>53726.58</v>
      </c>
      <c r="AH22" s="752">
        <v>0.05</v>
      </c>
      <c r="AI22" s="482">
        <v>173091.42</v>
      </c>
      <c r="AJ22" s="752">
        <v>0.17</v>
      </c>
      <c r="AK22" s="482">
        <v>173091.42</v>
      </c>
      <c r="AL22" s="752">
        <v>0.17</v>
      </c>
      <c r="AM22" s="482">
        <v>273091.42</v>
      </c>
      <c r="AN22" s="752">
        <v>0.27</v>
      </c>
      <c r="AO22" s="482">
        <v>273091.42</v>
      </c>
      <c r="AP22" s="752">
        <v>0.27</v>
      </c>
      <c r="AQ22" s="482">
        <v>273091.42</v>
      </c>
      <c r="AR22" s="752">
        <v>0.27</v>
      </c>
    </row>
    <row r="23" spans="1:44" ht="16.5" thickBot="1">
      <c r="A23" s="99" t="s">
        <v>45</v>
      </c>
      <c r="B23" s="56" t="s">
        <v>58</v>
      </c>
      <c r="C23" s="733">
        <v>27248.48</v>
      </c>
      <c r="D23" s="752">
        <v>0.03</v>
      </c>
      <c r="E23" s="733">
        <v>9941.24</v>
      </c>
      <c r="F23" s="752">
        <v>0.01</v>
      </c>
      <c r="G23" s="733">
        <v>15445.3</v>
      </c>
      <c r="H23" s="752">
        <v>0.02</v>
      </c>
      <c r="I23" s="733">
        <v>22725.3</v>
      </c>
      <c r="J23" s="752">
        <v>0.02</v>
      </c>
      <c r="K23" s="733">
        <v>38147.300000000003</v>
      </c>
      <c r="L23" s="752">
        <v>0.04</v>
      </c>
      <c r="M23" s="733">
        <v>39293.300000000003</v>
      </c>
      <c r="N23" s="752">
        <v>0.04</v>
      </c>
      <c r="O23" s="733">
        <v>38793.300000000003</v>
      </c>
      <c r="P23" s="752">
        <v>0.04</v>
      </c>
      <c r="Q23" s="733">
        <v>3698.2</v>
      </c>
      <c r="R23" s="752">
        <v>0</v>
      </c>
      <c r="S23" s="733">
        <v>3698.2</v>
      </c>
      <c r="T23" s="752">
        <v>0</v>
      </c>
      <c r="U23" s="733">
        <v>3698.2</v>
      </c>
      <c r="V23" s="752">
        <v>0</v>
      </c>
      <c r="W23" s="733">
        <v>3698.2</v>
      </c>
      <c r="X23" s="752">
        <v>0</v>
      </c>
      <c r="Y23" s="733">
        <v>3698.2</v>
      </c>
      <c r="Z23" s="752">
        <v>0.01</v>
      </c>
      <c r="AA23" s="733">
        <v>12919.76</v>
      </c>
      <c r="AB23" s="752">
        <v>0.01</v>
      </c>
      <c r="AC23" s="733">
        <v>12919.76</v>
      </c>
      <c r="AD23" s="752">
        <v>0.01</v>
      </c>
      <c r="AE23" s="733">
        <v>12919.76</v>
      </c>
      <c r="AF23" s="752">
        <v>0.01</v>
      </c>
      <c r="AG23" s="733">
        <v>12919.76</v>
      </c>
      <c r="AH23" s="752">
        <v>0.01</v>
      </c>
      <c r="AI23" s="733">
        <v>20749.759999999998</v>
      </c>
      <c r="AJ23" s="752">
        <v>0.02</v>
      </c>
      <c r="AK23" s="733">
        <v>20749.759999999998</v>
      </c>
      <c r="AL23" s="752">
        <v>0.02</v>
      </c>
      <c r="AM23" s="733">
        <v>23283.85</v>
      </c>
      <c r="AN23" s="752">
        <v>0.02</v>
      </c>
      <c r="AO23" s="733">
        <v>23283.85</v>
      </c>
      <c r="AP23" s="752">
        <v>0.02</v>
      </c>
      <c r="AQ23" s="482">
        <v>23283.85</v>
      </c>
      <c r="AR23" s="752">
        <v>0.02</v>
      </c>
    </row>
    <row r="24" spans="1:44">
      <c r="A24" s="101"/>
      <c r="B24" s="56" t="s">
        <v>58</v>
      </c>
      <c r="C24" s="48">
        <v>4500000</v>
      </c>
      <c r="D24" s="752">
        <v>4.49</v>
      </c>
      <c r="E24" s="48">
        <v>4500000</v>
      </c>
      <c r="F24" s="752">
        <v>4.49</v>
      </c>
      <c r="G24" s="48">
        <v>4500000</v>
      </c>
      <c r="H24" s="752">
        <v>4.51</v>
      </c>
      <c r="I24" s="48">
        <v>4500000</v>
      </c>
      <c r="J24" s="752">
        <v>4.5</v>
      </c>
      <c r="K24" s="48">
        <v>4500000</v>
      </c>
      <c r="L24" s="752">
        <v>4.5</v>
      </c>
      <c r="M24" s="48">
        <v>4500000</v>
      </c>
      <c r="N24" s="752">
        <v>4.5</v>
      </c>
      <c r="O24" s="48">
        <v>4500000</v>
      </c>
      <c r="P24" s="752">
        <v>4.5</v>
      </c>
      <c r="Q24" s="48">
        <v>4500000</v>
      </c>
      <c r="R24" s="752">
        <v>4.49</v>
      </c>
      <c r="S24" s="48">
        <v>4500000</v>
      </c>
      <c r="T24" s="752">
        <v>4.49</v>
      </c>
      <c r="U24" s="48">
        <v>4500000</v>
      </c>
      <c r="V24" s="752">
        <v>4.49</v>
      </c>
      <c r="W24" s="48">
        <v>4500000</v>
      </c>
      <c r="X24" s="752">
        <v>4.49</v>
      </c>
      <c r="Y24" s="48">
        <v>4500000</v>
      </c>
      <c r="Z24" s="752">
        <v>4.49</v>
      </c>
      <c r="AA24" s="48">
        <v>4500000</v>
      </c>
      <c r="AB24" s="752">
        <v>4.4800000000000004</v>
      </c>
      <c r="AC24" s="48">
        <v>4500000</v>
      </c>
      <c r="AD24" s="752">
        <v>4.4800000000000004</v>
      </c>
      <c r="AE24" s="48">
        <v>4500000</v>
      </c>
      <c r="AF24" s="752">
        <v>4.4800000000000004</v>
      </c>
      <c r="AG24" s="48">
        <v>4500000</v>
      </c>
      <c r="AH24" s="752">
        <v>4.4800000000000004</v>
      </c>
      <c r="AI24" s="48">
        <v>4500000</v>
      </c>
      <c r="AJ24" s="752">
        <v>4.4800000000000004</v>
      </c>
      <c r="AK24" s="48">
        <v>4500000</v>
      </c>
      <c r="AL24" s="752">
        <v>4.4800000000000004</v>
      </c>
      <c r="AM24" s="48">
        <v>4500000</v>
      </c>
      <c r="AN24" s="752">
        <v>4.47</v>
      </c>
      <c r="AO24" s="48">
        <v>4500000</v>
      </c>
      <c r="AP24" s="752">
        <v>4.47</v>
      </c>
      <c r="AQ24" s="48">
        <v>4500000</v>
      </c>
      <c r="AR24" s="752">
        <v>4.47</v>
      </c>
    </row>
    <row r="25" spans="1:44">
      <c r="A25" s="101"/>
      <c r="B25" s="56" t="s">
        <v>58</v>
      </c>
      <c r="C25" s="482">
        <v>755000</v>
      </c>
      <c r="D25" s="752">
        <v>0.75</v>
      </c>
      <c r="E25" s="482">
        <v>755000</v>
      </c>
      <c r="F25" s="752">
        <v>0.75</v>
      </c>
      <c r="G25" s="482">
        <v>415000</v>
      </c>
      <c r="H25" s="752">
        <v>0.42</v>
      </c>
      <c r="I25" s="482">
        <v>415000</v>
      </c>
      <c r="J25" s="752">
        <v>0.42</v>
      </c>
      <c r="K25" s="482">
        <v>415000</v>
      </c>
      <c r="L25" s="752">
        <v>0.41</v>
      </c>
      <c r="M25" s="482">
        <v>415000</v>
      </c>
      <c r="N25" s="752">
        <v>0.41</v>
      </c>
      <c r="O25" s="482">
        <v>415000</v>
      </c>
      <c r="P25" s="752">
        <v>0.41</v>
      </c>
      <c r="Q25" s="482">
        <v>415000</v>
      </c>
      <c r="R25" s="752">
        <v>0.42</v>
      </c>
      <c r="S25" s="482">
        <v>415000</v>
      </c>
      <c r="T25" s="752">
        <v>0.41</v>
      </c>
      <c r="U25" s="482">
        <v>524000</v>
      </c>
      <c r="V25" s="752">
        <v>0.52</v>
      </c>
      <c r="W25" s="482">
        <v>524000</v>
      </c>
      <c r="X25" s="752">
        <v>0.52</v>
      </c>
      <c r="Y25" s="482">
        <v>524000</v>
      </c>
      <c r="Z25" s="752">
        <v>0.52</v>
      </c>
      <c r="AA25" s="482">
        <v>480000</v>
      </c>
      <c r="AB25" s="752">
        <v>0.48</v>
      </c>
      <c r="AC25" s="482">
        <v>480000</v>
      </c>
      <c r="AD25" s="752">
        <v>0.48</v>
      </c>
      <c r="AE25" s="482">
        <v>480000</v>
      </c>
      <c r="AF25" s="752">
        <v>0.48</v>
      </c>
      <c r="AG25" s="482">
        <v>480000</v>
      </c>
      <c r="AH25" s="752">
        <v>0.48</v>
      </c>
      <c r="AI25" s="482">
        <v>480000</v>
      </c>
      <c r="AJ25" s="752">
        <v>0.48</v>
      </c>
      <c r="AK25" s="482">
        <v>480000</v>
      </c>
      <c r="AL25" s="752">
        <v>0.48</v>
      </c>
      <c r="AM25" s="482">
        <v>480000</v>
      </c>
      <c r="AN25" s="752">
        <v>0.48</v>
      </c>
      <c r="AO25" s="482">
        <v>480000</v>
      </c>
      <c r="AP25" s="752">
        <v>0.48</v>
      </c>
      <c r="AQ25" s="482">
        <v>480000</v>
      </c>
      <c r="AR25" s="752">
        <v>0.48</v>
      </c>
    </row>
    <row r="26" spans="1:44">
      <c r="A26" s="103"/>
      <c r="B26" s="595" t="s">
        <v>102</v>
      </c>
      <c r="C26" s="48">
        <v>2000000</v>
      </c>
      <c r="D26" s="752">
        <v>2</v>
      </c>
      <c r="E26" s="48">
        <v>2000000</v>
      </c>
      <c r="F26" s="752">
        <v>1.99</v>
      </c>
      <c r="G26" s="48">
        <v>2000000</v>
      </c>
      <c r="H26" s="752">
        <v>2</v>
      </c>
      <c r="I26" s="48">
        <v>2000000</v>
      </c>
      <c r="J26" s="752">
        <v>2</v>
      </c>
      <c r="K26" s="48">
        <v>2000000</v>
      </c>
      <c r="L26" s="752">
        <v>2</v>
      </c>
      <c r="M26" s="48">
        <v>2000000</v>
      </c>
      <c r="N26" s="752">
        <v>2</v>
      </c>
      <c r="O26" s="48">
        <v>2000000</v>
      </c>
      <c r="P26" s="752">
        <v>2</v>
      </c>
      <c r="Q26" s="48">
        <v>2000000</v>
      </c>
      <c r="R26" s="752">
        <v>2</v>
      </c>
      <c r="S26" s="48">
        <v>2000000</v>
      </c>
      <c r="T26" s="752">
        <v>2</v>
      </c>
      <c r="U26" s="48">
        <v>2000000</v>
      </c>
      <c r="V26" s="752">
        <v>1.99</v>
      </c>
      <c r="W26" s="48">
        <v>2000000</v>
      </c>
      <c r="X26" s="752">
        <v>1.99</v>
      </c>
      <c r="Y26" s="48">
        <v>2000000</v>
      </c>
      <c r="Z26" s="752">
        <v>1.99</v>
      </c>
      <c r="AA26" s="48">
        <v>2000000</v>
      </c>
      <c r="AB26" s="752">
        <v>1.99</v>
      </c>
      <c r="AC26" s="48">
        <v>2000000</v>
      </c>
      <c r="AD26" s="752">
        <v>1.99</v>
      </c>
      <c r="AE26" s="48">
        <v>2000000</v>
      </c>
      <c r="AF26" s="752">
        <v>1.99</v>
      </c>
      <c r="AG26" s="48">
        <v>2000000</v>
      </c>
      <c r="AH26" s="752">
        <v>1.99</v>
      </c>
      <c r="AI26" s="48">
        <v>2000000</v>
      </c>
      <c r="AJ26" s="752">
        <v>1.99</v>
      </c>
      <c r="AK26" s="48">
        <v>2000000</v>
      </c>
      <c r="AL26" s="752">
        <v>1.99</v>
      </c>
      <c r="AM26" s="48">
        <v>2000000</v>
      </c>
      <c r="AN26" s="752">
        <v>1.99</v>
      </c>
      <c r="AO26" s="48">
        <v>2000000</v>
      </c>
      <c r="AP26" s="752">
        <v>1.99</v>
      </c>
      <c r="AQ26" s="48">
        <v>2000000</v>
      </c>
      <c r="AR26" s="752">
        <v>1.98</v>
      </c>
    </row>
    <row r="27" spans="1:44">
      <c r="A27" s="103"/>
      <c r="B27" s="107" t="s">
        <v>109</v>
      </c>
      <c r="C27" s="48">
        <v>9000000</v>
      </c>
      <c r="D27" s="752">
        <v>8.98</v>
      </c>
      <c r="E27" s="48">
        <v>9000000</v>
      </c>
      <c r="F27" s="752">
        <v>8.9700000000000006</v>
      </c>
      <c r="G27" s="48">
        <v>9000000</v>
      </c>
      <c r="H27" s="752">
        <v>9.01</v>
      </c>
      <c r="I27" s="48">
        <v>9000000</v>
      </c>
      <c r="J27" s="752">
        <v>9.01</v>
      </c>
      <c r="K27" s="48">
        <v>9000000</v>
      </c>
      <c r="L27" s="752">
        <v>8.99</v>
      </c>
      <c r="M27" s="48">
        <v>9000000</v>
      </c>
      <c r="N27" s="752">
        <v>8.99</v>
      </c>
      <c r="O27" s="48">
        <v>9000000</v>
      </c>
      <c r="P27" s="752">
        <v>8.99</v>
      </c>
      <c r="Q27" s="48">
        <v>9000000</v>
      </c>
      <c r="R27" s="752">
        <v>8.99</v>
      </c>
      <c r="S27" s="48">
        <v>9000000</v>
      </c>
      <c r="T27" s="752">
        <v>8.98</v>
      </c>
      <c r="U27" s="48">
        <v>9000000</v>
      </c>
      <c r="V27" s="752">
        <v>8.98</v>
      </c>
      <c r="W27" s="48">
        <v>9000000</v>
      </c>
      <c r="X27" s="752">
        <v>8.9700000000000006</v>
      </c>
      <c r="Y27" s="48">
        <v>9000000</v>
      </c>
      <c r="Z27" s="752">
        <v>8.9700000000000006</v>
      </c>
      <c r="AA27" s="48">
        <v>9000000</v>
      </c>
      <c r="AB27" s="752">
        <v>8.9700000000000006</v>
      </c>
      <c r="AC27" s="48">
        <v>9000000</v>
      </c>
      <c r="AD27" s="752">
        <v>8.9600000000000009</v>
      </c>
      <c r="AE27" s="48">
        <v>9000000</v>
      </c>
      <c r="AF27" s="752">
        <v>8.9600000000000009</v>
      </c>
      <c r="AG27" s="48">
        <v>9000000</v>
      </c>
      <c r="AH27" s="752">
        <v>8.9499999999999993</v>
      </c>
      <c r="AI27" s="48">
        <v>9000000</v>
      </c>
      <c r="AJ27" s="752">
        <v>8.9499999999999993</v>
      </c>
      <c r="AK27" s="48">
        <v>9000000</v>
      </c>
      <c r="AL27" s="752">
        <v>8.9499999999999993</v>
      </c>
      <c r="AM27" s="48">
        <v>9000000</v>
      </c>
      <c r="AN27" s="752">
        <v>8.9499999999999993</v>
      </c>
      <c r="AO27" s="48">
        <v>9000000</v>
      </c>
      <c r="AP27" s="752">
        <v>8.9499999999999993</v>
      </c>
      <c r="AQ27" s="48">
        <v>9000000</v>
      </c>
      <c r="AR27" s="752">
        <v>8.94</v>
      </c>
    </row>
    <row r="28" spans="1:44">
      <c r="A28" s="103"/>
      <c r="B28" s="107" t="s">
        <v>113</v>
      </c>
      <c r="C28" s="48">
        <v>6000000</v>
      </c>
      <c r="D28" s="752">
        <v>5.99</v>
      </c>
      <c r="E28" s="48">
        <v>6000000</v>
      </c>
      <c r="F28" s="752">
        <v>5.98</v>
      </c>
      <c r="G28" s="48">
        <v>6000000</v>
      </c>
      <c r="H28" s="752">
        <v>6.01</v>
      </c>
      <c r="I28" s="48">
        <v>6000000</v>
      </c>
      <c r="J28" s="752">
        <v>6.01</v>
      </c>
      <c r="K28" s="48">
        <v>6000000</v>
      </c>
      <c r="L28" s="752">
        <v>6</v>
      </c>
      <c r="M28" s="48">
        <v>6000000</v>
      </c>
      <c r="N28" s="752">
        <v>6</v>
      </c>
      <c r="O28" s="48">
        <v>6000000</v>
      </c>
      <c r="P28" s="752">
        <v>5.99</v>
      </c>
      <c r="Q28" s="48">
        <v>6000000</v>
      </c>
      <c r="R28" s="752">
        <v>5.99</v>
      </c>
      <c r="S28" s="48">
        <v>6000000</v>
      </c>
      <c r="T28" s="752">
        <v>5.99</v>
      </c>
      <c r="U28" s="48">
        <v>6000000</v>
      </c>
      <c r="V28" s="752">
        <v>5.99</v>
      </c>
      <c r="W28" s="48">
        <v>6000000</v>
      </c>
      <c r="X28" s="752">
        <v>5.98</v>
      </c>
      <c r="Y28" s="48">
        <v>6000000</v>
      </c>
      <c r="Z28" s="752">
        <v>5.98</v>
      </c>
      <c r="AA28" s="48">
        <v>6000000</v>
      </c>
      <c r="AB28" s="752">
        <v>5.98</v>
      </c>
      <c r="AC28" s="48">
        <v>6000000</v>
      </c>
      <c r="AD28" s="752">
        <v>5.97</v>
      </c>
      <c r="AE28" s="48">
        <v>6000000</v>
      </c>
      <c r="AF28" s="752">
        <v>5.97</v>
      </c>
      <c r="AG28" s="48">
        <v>6000000</v>
      </c>
      <c r="AH28" s="752">
        <v>5.97</v>
      </c>
      <c r="AI28" s="48">
        <v>6000000</v>
      </c>
      <c r="AJ28" s="752">
        <v>5.97</v>
      </c>
      <c r="AK28" s="48">
        <v>6000000</v>
      </c>
      <c r="AL28" s="752">
        <v>5.97</v>
      </c>
      <c r="AM28" s="48">
        <v>6000000</v>
      </c>
      <c r="AN28" s="752">
        <v>5.96</v>
      </c>
      <c r="AO28" s="48">
        <v>6000000</v>
      </c>
      <c r="AP28" s="752">
        <v>5.96</v>
      </c>
      <c r="AQ28" s="48">
        <v>6000000</v>
      </c>
      <c r="AR28" s="752">
        <v>5.96</v>
      </c>
    </row>
    <row r="29" spans="1:44" ht="16.5" thickBot="1">
      <c r="A29" s="101" t="s">
        <v>47</v>
      </c>
      <c r="B29" s="56" t="s">
        <v>111</v>
      </c>
      <c r="C29" s="780">
        <v>2000000</v>
      </c>
      <c r="D29" s="752">
        <v>1.99</v>
      </c>
      <c r="E29" s="780">
        <v>2000000</v>
      </c>
      <c r="F29" s="752">
        <v>1.99</v>
      </c>
      <c r="G29" s="780">
        <v>2000000</v>
      </c>
      <c r="H29" s="752">
        <v>2</v>
      </c>
      <c r="I29" s="780">
        <v>2000000</v>
      </c>
      <c r="J29" s="752">
        <v>2</v>
      </c>
      <c r="K29" s="780">
        <v>2000000</v>
      </c>
      <c r="L29" s="752">
        <v>2</v>
      </c>
      <c r="M29" s="780">
        <v>2000000</v>
      </c>
      <c r="N29" s="752">
        <v>2</v>
      </c>
      <c r="O29" s="780">
        <v>2000000</v>
      </c>
      <c r="P29" s="752">
        <v>2</v>
      </c>
      <c r="Q29" s="780">
        <v>2000000</v>
      </c>
      <c r="R29" s="752">
        <v>2</v>
      </c>
      <c r="S29" s="780">
        <v>2000000</v>
      </c>
      <c r="T29" s="752">
        <v>2</v>
      </c>
      <c r="U29" s="780">
        <v>2000000</v>
      </c>
      <c r="V29" s="752">
        <v>2</v>
      </c>
      <c r="W29" s="780">
        <v>2000000</v>
      </c>
      <c r="X29" s="752">
        <v>1.99</v>
      </c>
      <c r="Y29" s="780">
        <v>2000000</v>
      </c>
      <c r="Z29" s="752">
        <v>1.99</v>
      </c>
      <c r="AA29" s="780">
        <v>2000000</v>
      </c>
      <c r="AB29" s="752">
        <v>1.99</v>
      </c>
      <c r="AC29" s="780">
        <v>2000000</v>
      </c>
      <c r="AD29" s="752">
        <v>1.99</v>
      </c>
      <c r="AE29" s="780">
        <v>2000000</v>
      </c>
      <c r="AF29" s="752">
        <v>1.99</v>
      </c>
      <c r="AG29" s="780">
        <v>2000000</v>
      </c>
      <c r="AH29" s="752">
        <v>1.99</v>
      </c>
      <c r="AI29" s="780">
        <v>2000000</v>
      </c>
      <c r="AJ29" s="752">
        <v>1.99</v>
      </c>
      <c r="AK29" s="780">
        <v>2000000</v>
      </c>
      <c r="AL29" s="752">
        <v>1.99</v>
      </c>
      <c r="AM29" s="780">
        <v>2000000</v>
      </c>
      <c r="AN29" s="752">
        <v>1.99</v>
      </c>
      <c r="AO29" s="780">
        <v>2000000</v>
      </c>
      <c r="AP29" s="752">
        <v>1.99</v>
      </c>
      <c r="AQ29" s="780">
        <v>2000000</v>
      </c>
      <c r="AR29" s="752">
        <v>1.98</v>
      </c>
    </row>
    <row r="30" spans="1:44" ht="16.5" thickBot="1">
      <c r="A30" s="905" t="s">
        <v>126</v>
      </c>
      <c r="B30" s="905"/>
      <c r="C30" s="414">
        <f t="shared" ref="C30:H30" si="18">SUM(C22:C29)</f>
        <v>24476410.940000001</v>
      </c>
      <c r="D30" s="414">
        <f t="shared" si="18"/>
        <v>24.419999999999998</v>
      </c>
      <c r="E30" s="414">
        <f t="shared" si="18"/>
        <v>24464754.649999999</v>
      </c>
      <c r="F30" s="414">
        <f t="shared" si="18"/>
        <v>24.38</v>
      </c>
      <c r="G30" s="414">
        <f t="shared" si="18"/>
        <v>29362258.710000001</v>
      </c>
      <c r="H30" s="414">
        <f t="shared" si="18"/>
        <v>29.409999999999997</v>
      </c>
      <c r="I30" s="414">
        <f t="shared" ref="I30:P30" si="19">SUM(I22:I29)</f>
        <v>23988231.699999999</v>
      </c>
      <c r="J30" s="414">
        <f t="shared" si="19"/>
        <v>24.009999999999998</v>
      </c>
      <c r="K30" s="414">
        <f t="shared" si="19"/>
        <v>24065812.170000002</v>
      </c>
      <c r="L30" s="414">
        <f t="shared" si="19"/>
        <v>24.05</v>
      </c>
      <c r="M30" s="414">
        <f t="shared" si="19"/>
        <v>24074022.449999999</v>
      </c>
      <c r="N30" s="414">
        <f t="shared" si="19"/>
        <v>24.060000000000002</v>
      </c>
      <c r="O30" s="414">
        <f t="shared" si="19"/>
        <v>24073522.449999999</v>
      </c>
      <c r="P30" s="414">
        <f t="shared" si="19"/>
        <v>24.050000000000004</v>
      </c>
      <c r="Q30" s="414">
        <f t="shared" ref="Q30:V30" si="20">SUM(Q22:Q29)</f>
        <v>24028427.350000001</v>
      </c>
      <c r="R30" s="414">
        <f t="shared" si="20"/>
        <v>24</v>
      </c>
      <c r="S30" s="414">
        <f t="shared" si="20"/>
        <v>24028427.350000001</v>
      </c>
      <c r="T30" s="414">
        <f t="shared" si="20"/>
        <v>23.980000000000004</v>
      </c>
      <c r="U30" s="414">
        <f t="shared" si="20"/>
        <v>24028427.350000001</v>
      </c>
      <c r="V30" s="414">
        <f t="shared" si="20"/>
        <v>23.97</v>
      </c>
      <c r="W30" s="414">
        <f t="shared" ref="W30:AB30" si="21">SUM(W22:W29)</f>
        <v>24028427.350000001</v>
      </c>
      <c r="X30" s="414">
        <f t="shared" si="21"/>
        <v>23.94</v>
      </c>
      <c r="Y30" s="414">
        <f t="shared" si="21"/>
        <v>24028427.350000001</v>
      </c>
      <c r="Z30" s="414">
        <f t="shared" si="21"/>
        <v>23.95</v>
      </c>
      <c r="AA30" s="414">
        <f t="shared" si="21"/>
        <v>23993648.91</v>
      </c>
      <c r="AB30" s="414">
        <f t="shared" si="21"/>
        <v>23.900000000000002</v>
      </c>
      <c r="AC30" s="414">
        <f t="shared" ref="AC30:AH30" si="22">SUM(AC22:AC29)</f>
        <v>24046646.34</v>
      </c>
      <c r="AD30" s="414">
        <f t="shared" si="22"/>
        <v>23.94</v>
      </c>
      <c r="AE30" s="414">
        <f t="shared" si="22"/>
        <v>24046646.34</v>
      </c>
      <c r="AF30" s="414">
        <f t="shared" si="22"/>
        <v>23.94</v>
      </c>
      <c r="AG30" s="414">
        <f t="shared" si="22"/>
        <v>24046646.34</v>
      </c>
      <c r="AH30" s="414">
        <f t="shared" si="22"/>
        <v>23.919999999999998</v>
      </c>
      <c r="AI30" s="414">
        <f t="shared" ref="AI30:AR30" si="23">SUM(AI22:AI29)</f>
        <v>24173841.18</v>
      </c>
      <c r="AJ30" s="414">
        <f t="shared" si="23"/>
        <v>24.049999999999997</v>
      </c>
      <c r="AK30" s="414">
        <f t="shared" si="23"/>
        <v>24173841.18</v>
      </c>
      <c r="AL30" s="414">
        <f t="shared" si="23"/>
        <v>24.049999999999997</v>
      </c>
      <c r="AM30" s="414">
        <f t="shared" si="23"/>
        <v>24276375.27</v>
      </c>
      <c r="AN30" s="414">
        <f t="shared" si="23"/>
        <v>24.13</v>
      </c>
      <c r="AO30" s="414">
        <f t="shared" si="23"/>
        <v>24276375.27</v>
      </c>
      <c r="AP30" s="414">
        <f t="shared" si="23"/>
        <v>24.13</v>
      </c>
      <c r="AQ30" s="414">
        <f t="shared" si="23"/>
        <v>24276375.27</v>
      </c>
      <c r="AR30" s="414">
        <f t="shared" si="23"/>
        <v>24.1</v>
      </c>
    </row>
    <row r="31" spans="1:44" ht="16.5" thickBot="1">
      <c r="A31" s="906" t="s">
        <v>48</v>
      </c>
      <c r="B31" s="907"/>
      <c r="C31" s="416"/>
      <c r="D31" s="507"/>
      <c r="E31" s="416"/>
      <c r="F31" s="507"/>
      <c r="G31" s="416"/>
      <c r="H31" s="507"/>
      <c r="I31" s="416"/>
      <c r="J31" s="507"/>
      <c r="K31" s="416"/>
      <c r="L31" s="507"/>
      <c r="M31" s="416"/>
      <c r="N31" s="507"/>
      <c r="O31" s="416"/>
      <c r="P31" s="507"/>
      <c r="Q31" s="416"/>
      <c r="R31" s="507"/>
      <c r="S31" s="416"/>
      <c r="T31" s="507"/>
      <c r="U31" s="416"/>
      <c r="V31" s="507"/>
      <c r="W31" s="416"/>
      <c r="X31" s="507"/>
      <c r="Y31" s="416"/>
      <c r="Z31" s="507"/>
      <c r="AA31" s="416"/>
      <c r="AB31" s="507"/>
      <c r="AC31" s="416"/>
      <c r="AD31" s="507"/>
      <c r="AE31" s="416"/>
      <c r="AF31" s="507"/>
      <c r="AG31" s="416"/>
      <c r="AH31" s="507"/>
      <c r="AI31" s="416"/>
      <c r="AJ31" s="507"/>
      <c r="AK31" s="416"/>
      <c r="AL31" s="507"/>
      <c r="AM31" s="416"/>
      <c r="AN31" s="507"/>
      <c r="AO31" s="416"/>
      <c r="AP31" s="507"/>
      <c r="AQ31" s="416"/>
      <c r="AR31" s="507"/>
    </row>
    <row r="32" spans="1:44" ht="16.5" thickBot="1">
      <c r="A32" s="908" t="s">
        <v>126</v>
      </c>
      <c r="B32" s="908"/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  <c r="AC32" s="418"/>
      <c r="AD32" s="418"/>
      <c r="AE32" s="418"/>
      <c r="AF32" s="418"/>
      <c r="AG32" s="418"/>
      <c r="AH32" s="418"/>
      <c r="AI32" s="418"/>
      <c r="AJ32" s="418"/>
      <c r="AK32" s="418"/>
      <c r="AL32" s="418"/>
      <c r="AM32" s="418"/>
      <c r="AN32" s="418"/>
      <c r="AO32" s="418"/>
      <c r="AP32" s="418"/>
      <c r="AQ32" s="418"/>
      <c r="AR32" s="418"/>
    </row>
    <row r="33" spans="1:44">
      <c r="A33" s="114" t="s">
        <v>67</v>
      </c>
      <c r="B33" s="115" t="s">
        <v>74</v>
      </c>
      <c r="C33" s="514"/>
      <c r="D33" s="514"/>
      <c r="E33" s="514">
        <v>300</v>
      </c>
      <c r="F33" s="514"/>
      <c r="G33" s="514">
        <v>300</v>
      </c>
      <c r="H33" s="514"/>
      <c r="I33" s="514">
        <v>300</v>
      </c>
      <c r="J33" s="514"/>
      <c r="K33" s="514">
        <v>300</v>
      </c>
      <c r="L33" s="514"/>
      <c r="M33" s="514">
        <v>300</v>
      </c>
      <c r="N33" s="514"/>
      <c r="O33" s="514">
        <v>300</v>
      </c>
      <c r="P33" s="514"/>
      <c r="Q33" s="514">
        <v>300</v>
      </c>
      <c r="R33" s="514"/>
      <c r="S33" s="514">
        <v>300</v>
      </c>
      <c r="T33" s="514"/>
      <c r="U33" s="514">
        <v>300</v>
      </c>
      <c r="V33" s="514"/>
      <c r="W33" s="514">
        <v>300</v>
      </c>
      <c r="X33" s="514"/>
      <c r="Y33" s="514">
        <v>300</v>
      </c>
      <c r="Z33" s="514"/>
      <c r="AA33" s="514">
        <v>300</v>
      </c>
      <c r="AB33" s="514"/>
      <c r="AC33" s="514">
        <v>300</v>
      </c>
      <c r="AD33" s="514"/>
      <c r="AE33" s="514">
        <v>300</v>
      </c>
      <c r="AF33" s="514"/>
      <c r="AG33" s="514">
        <v>300</v>
      </c>
      <c r="AH33" s="514"/>
      <c r="AI33" s="514">
        <v>300</v>
      </c>
      <c r="AJ33" s="514"/>
      <c r="AK33" s="514">
        <v>300</v>
      </c>
      <c r="AL33" s="514"/>
      <c r="AM33" s="514">
        <v>300</v>
      </c>
      <c r="AN33" s="514"/>
      <c r="AO33" s="514">
        <v>300</v>
      </c>
      <c r="AP33" s="514"/>
      <c r="AQ33" s="514"/>
      <c r="AR33" s="514"/>
    </row>
    <row r="34" spans="1:44" ht="48" thickBot="1">
      <c r="A34" s="122" t="s">
        <v>58</v>
      </c>
      <c r="B34" s="123" t="s">
        <v>75</v>
      </c>
      <c r="C34" s="405">
        <v>197821.1</v>
      </c>
      <c r="D34" s="510">
        <v>0.2</v>
      </c>
      <c r="E34" s="405">
        <v>198799.79</v>
      </c>
      <c r="F34" s="510">
        <v>0.2</v>
      </c>
      <c r="G34" s="405">
        <v>199778.48</v>
      </c>
      <c r="H34" s="510">
        <v>0.2</v>
      </c>
      <c r="I34" s="405">
        <v>200757.17</v>
      </c>
      <c r="J34" s="510">
        <v>0.2</v>
      </c>
      <c r="K34" s="405">
        <v>201735.86</v>
      </c>
      <c r="L34" s="510">
        <v>0.2</v>
      </c>
      <c r="M34" s="405">
        <v>204671.92</v>
      </c>
      <c r="N34" s="510">
        <v>0.21</v>
      </c>
      <c r="O34" s="405">
        <v>205650.61</v>
      </c>
      <c r="P34" s="510">
        <v>0.21</v>
      </c>
      <c r="Q34" s="405">
        <v>206629.3</v>
      </c>
      <c r="R34" s="510">
        <v>0.21</v>
      </c>
      <c r="S34" s="405">
        <v>207607.99</v>
      </c>
      <c r="T34" s="510">
        <v>0.21</v>
      </c>
      <c r="U34" s="405">
        <v>208586.68</v>
      </c>
      <c r="V34" s="510">
        <v>0.21</v>
      </c>
      <c r="W34" s="405">
        <v>211522.74</v>
      </c>
      <c r="X34" s="510">
        <v>0.21</v>
      </c>
      <c r="Y34" s="405">
        <v>212501.43</v>
      </c>
      <c r="Z34" s="510">
        <v>0.21</v>
      </c>
      <c r="AA34" s="405">
        <v>213480.12</v>
      </c>
      <c r="AB34" s="510">
        <v>0.21</v>
      </c>
      <c r="AC34" s="405">
        <v>214458.81</v>
      </c>
      <c r="AD34" s="510">
        <v>0.21</v>
      </c>
      <c r="AE34" s="405">
        <v>215437.49</v>
      </c>
      <c r="AF34" s="510">
        <v>0.21</v>
      </c>
      <c r="AG34" s="405">
        <v>218373.56</v>
      </c>
      <c r="AH34" s="510">
        <v>0.22</v>
      </c>
      <c r="AI34" s="405">
        <v>219352.25</v>
      </c>
      <c r="AJ34" s="510">
        <v>0.22</v>
      </c>
      <c r="AK34" s="405">
        <v>220330.94</v>
      </c>
      <c r="AL34" s="510">
        <v>0.22</v>
      </c>
      <c r="AM34" s="405">
        <v>221309.63</v>
      </c>
      <c r="AN34" s="510">
        <v>0.22</v>
      </c>
      <c r="AO34" s="405">
        <v>222288.31</v>
      </c>
      <c r="AP34" s="510">
        <v>0.21</v>
      </c>
      <c r="AQ34" s="405">
        <v>224467.20000000001</v>
      </c>
      <c r="AR34" s="510">
        <v>0.21</v>
      </c>
    </row>
    <row r="35" spans="1:44" ht="16.5" thickBot="1">
      <c r="A35" s="122" t="s">
        <v>104</v>
      </c>
      <c r="B35" s="123" t="s">
        <v>57</v>
      </c>
      <c r="C35" s="445">
        <v>2722270.07</v>
      </c>
      <c r="D35" s="512">
        <v>2.72</v>
      </c>
      <c r="E35" s="445">
        <v>2718525.55</v>
      </c>
      <c r="F35" s="512">
        <v>2.71</v>
      </c>
      <c r="G35" s="445">
        <v>2714781.02</v>
      </c>
      <c r="H35" s="512">
        <v>2.73</v>
      </c>
      <c r="I35" s="445">
        <v>2711036.5</v>
      </c>
      <c r="J35" s="512">
        <v>2.71</v>
      </c>
      <c r="K35" s="445">
        <v>2707291.97</v>
      </c>
      <c r="L35" s="512">
        <v>2.71</v>
      </c>
      <c r="M35" s="445">
        <v>2696058.39</v>
      </c>
      <c r="N35" s="512">
        <v>2.69</v>
      </c>
      <c r="O35" s="445">
        <v>2692313.87</v>
      </c>
      <c r="P35" s="512">
        <v>2.69</v>
      </c>
      <c r="Q35" s="445">
        <v>2688569.34</v>
      </c>
      <c r="R35" s="512">
        <v>2.69</v>
      </c>
      <c r="S35" s="445">
        <v>2684824.82</v>
      </c>
      <c r="T35" s="512">
        <v>2.68</v>
      </c>
      <c r="U35" s="445">
        <v>2681080.29</v>
      </c>
      <c r="V35" s="512">
        <v>2.67</v>
      </c>
      <c r="W35" s="445">
        <v>2669846.7200000002</v>
      </c>
      <c r="X35" s="512">
        <v>2.66</v>
      </c>
      <c r="Y35" s="445">
        <v>2666102.19</v>
      </c>
      <c r="Z35" s="512">
        <v>2.66</v>
      </c>
      <c r="AA35" s="445">
        <v>2662357.66</v>
      </c>
      <c r="AB35" s="512">
        <v>2.65</v>
      </c>
      <c r="AC35" s="445">
        <v>2658613.14</v>
      </c>
      <c r="AD35" s="512">
        <v>2.65</v>
      </c>
      <c r="AE35" s="445">
        <v>2654868.61</v>
      </c>
      <c r="AF35" s="512">
        <v>2.65</v>
      </c>
      <c r="AG35" s="445">
        <v>2643635.04</v>
      </c>
      <c r="AH35" s="512">
        <v>2.63</v>
      </c>
      <c r="AI35" s="445">
        <v>2639890.5099999998</v>
      </c>
      <c r="AJ35" s="512">
        <v>2.63</v>
      </c>
      <c r="AK35" s="445">
        <v>2636145.9900000002</v>
      </c>
      <c r="AL35" s="512">
        <v>2.62</v>
      </c>
      <c r="AM35" s="445">
        <v>2632401.46</v>
      </c>
      <c r="AN35" s="512">
        <v>2.62</v>
      </c>
      <c r="AO35" s="445">
        <v>2628656.9300000002</v>
      </c>
      <c r="AP35" s="512">
        <v>2.62</v>
      </c>
      <c r="AQ35" s="445">
        <v>2621167.88</v>
      </c>
      <c r="AR35" s="512">
        <v>2.6</v>
      </c>
    </row>
    <row r="36" spans="1:44" ht="16.5" thickBot="1">
      <c r="A36" s="122" t="s">
        <v>29</v>
      </c>
      <c r="B36" s="123" t="s">
        <v>57</v>
      </c>
      <c r="C36" s="513"/>
      <c r="D36" s="514"/>
      <c r="E36" s="513"/>
      <c r="F36" s="514"/>
      <c r="G36" s="513"/>
      <c r="H36" s="514"/>
      <c r="I36" s="513"/>
      <c r="J36" s="514"/>
      <c r="K36" s="513"/>
      <c r="L36" s="514"/>
      <c r="M36" s="513"/>
      <c r="N36" s="514"/>
      <c r="O36" s="513"/>
      <c r="P36" s="514"/>
      <c r="Q36" s="513"/>
      <c r="R36" s="514"/>
      <c r="S36" s="513"/>
      <c r="T36" s="514"/>
      <c r="U36" s="513"/>
      <c r="V36" s="514"/>
      <c r="W36" s="513"/>
      <c r="X36" s="514"/>
      <c r="Y36" s="513"/>
      <c r="Z36" s="514"/>
      <c r="AA36" s="513"/>
      <c r="AB36" s="514"/>
      <c r="AC36" s="513"/>
      <c r="AD36" s="514"/>
      <c r="AE36" s="513"/>
      <c r="AF36" s="514"/>
      <c r="AG36" s="513"/>
      <c r="AH36" s="514"/>
      <c r="AI36" s="513"/>
      <c r="AJ36" s="514"/>
      <c r="AK36" s="513"/>
      <c r="AL36" s="514"/>
      <c r="AM36" s="513"/>
      <c r="AN36" s="514"/>
      <c r="AO36" s="513"/>
      <c r="AP36" s="514"/>
      <c r="AQ36" s="513"/>
      <c r="AR36" s="514"/>
    </row>
    <row r="37" spans="1:44" ht="16.5" thickBot="1">
      <c r="A37" s="122" t="s">
        <v>37</v>
      </c>
      <c r="B37" s="123" t="s">
        <v>57</v>
      </c>
      <c r="C37" s="513"/>
      <c r="D37" s="514"/>
      <c r="E37" s="513"/>
      <c r="F37" s="514"/>
      <c r="G37" s="513"/>
      <c r="H37" s="514"/>
      <c r="I37" s="513"/>
      <c r="J37" s="514"/>
      <c r="K37" s="513"/>
      <c r="L37" s="514"/>
      <c r="M37" s="513"/>
      <c r="N37" s="514"/>
      <c r="O37" s="513"/>
      <c r="P37" s="514"/>
      <c r="Q37" s="513"/>
      <c r="R37" s="514"/>
      <c r="S37" s="513"/>
      <c r="T37" s="514"/>
      <c r="U37" s="513"/>
      <c r="V37" s="514"/>
      <c r="W37" s="513"/>
      <c r="X37" s="514"/>
      <c r="Y37" s="513"/>
      <c r="Z37" s="514"/>
      <c r="AA37" s="513"/>
      <c r="AB37" s="514"/>
      <c r="AC37" s="513"/>
      <c r="AD37" s="514"/>
      <c r="AE37" s="513"/>
      <c r="AF37" s="514"/>
      <c r="AG37" s="513"/>
      <c r="AH37" s="514"/>
      <c r="AI37" s="513"/>
      <c r="AJ37" s="514"/>
      <c r="AK37" s="513"/>
      <c r="AL37" s="514"/>
      <c r="AM37" s="513"/>
      <c r="AN37" s="514"/>
      <c r="AO37" s="513"/>
      <c r="AP37" s="514"/>
      <c r="AQ37" s="513"/>
      <c r="AR37" s="514"/>
    </row>
    <row r="38" spans="1:44">
      <c r="A38" s="122" t="s">
        <v>68</v>
      </c>
      <c r="B38" s="123" t="s">
        <v>57</v>
      </c>
      <c r="C38" s="779">
        <v>927273.16999999993</v>
      </c>
      <c r="D38" s="512">
        <v>0.92</v>
      </c>
      <c r="E38" s="779">
        <v>926172.12999999989</v>
      </c>
      <c r="F38" s="512">
        <v>0.92</v>
      </c>
      <c r="G38" s="779">
        <v>925071.08</v>
      </c>
      <c r="H38" s="512">
        <v>0.92</v>
      </c>
      <c r="I38" s="779">
        <v>923970.03</v>
      </c>
      <c r="J38" s="512">
        <v>0.92</v>
      </c>
      <c r="K38" s="479">
        <v>922868.99</v>
      </c>
      <c r="L38" s="512">
        <v>0.92</v>
      </c>
      <c r="M38" s="479">
        <v>919565.85</v>
      </c>
      <c r="N38" s="512">
        <v>0.92</v>
      </c>
      <c r="O38" s="479">
        <v>918464.82</v>
      </c>
      <c r="P38" s="512">
        <v>0.92</v>
      </c>
      <c r="Q38" s="479">
        <v>917363.77</v>
      </c>
      <c r="R38" s="512">
        <v>0.92</v>
      </c>
      <c r="S38" s="479">
        <v>916262.71</v>
      </c>
      <c r="T38" s="512">
        <v>0.92</v>
      </c>
      <c r="U38" s="479">
        <v>915161.67</v>
      </c>
      <c r="V38" s="512">
        <v>0.92</v>
      </c>
      <c r="W38" s="479">
        <v>911858.54</v>
      </c>
      <c r="X38" s="512">
        <v>0.91</v>
      </c>
      <c r="Y38" s="479">
        <v>910757.5</v>
      </c>
      <c r="Z38" s="512">
        <v>0.92</v>
      </c>
      <c r="AA38" s="479">
        <v>1051637.48</v>
      </c>
      <c r="AB38" s="512">
        <v>1.05</v>
      </c>
      <c r="AC38" s="479">
        <v>1050536.42</v>
      </c>
      <c r="AD38" s="512">
        <v>1.05</v>
      </c>
      <c r="AE38" s="479">
        <v>1049435.3799999999</v>
      </c>
      <c r="AF38" s="512">
        <v>1.04</v>
      </c>
      <c r="AG38" s="479">
        <v>1046132.24</v>
      </c>
      <c r="AH38" s="512">
        <v>1.04</v>
      </c>
      <c r="AI38" s="479">
        <v>1045031.2000000001</v>
      </c>
      <c r="AJ38" s="512">
        <v>1.04</v>
      </c>
      <c r="AK38" s="479">
        <v>1044513.4199999999</v>
      </c>
      <c r="AL38" s="512">
        <v>1.04</v>
      </c>
      <c r="AM38" s="479">
        <v>1043282.1900000001</v>
      </c>
      <c r="AN38" s="512">
        <v>1.04</v>
      </c>
      <c r="AO38" s="479">
        <v>1042050.9500000001</v>
      </c>
      <c r="AP38" s="512">
        <v>1.04</v>
      </c>
      <c r="AQ38" s="479">
        <v>1039588.4600000001</v>
      </c>
      <c r="AR38" s="512">
        <v>1.04</v>
      </c>
    </row>
    <row r="39" spans="1:44">
      <c r="A39" s="129" t="s">
        <v>69</v>
      </c>
      <c r="B39" s="123" t="s">
        <v>57</v>
      </c>
      <c r="C39" s="516"/>
      <c r="D39" s="510"/>
      <c r="E39" s="516"/>
      <c r="F39" s="510"/>
      <c r="G39" s="516"/>
      <c r="H39" s="510"/>
      <c r="I39" s="516"/>
      <c r="J39" s="510"/>
      <c r="K39" s="516"/>
      <c r="L39" s="510"/>
      <c r="M39" s="516"/>
      <c r="N39" s="510"/>
      <c r="O39" s="516"/>
      <c r="P39" s="510"/>
      <c r="Q39" s="516"/>
      <c r="R39" s="510"/>
      <c r="S39" s="516"/>
      <c r="T39" s="510"/>
      <c r="U39" s="516"/>
      <c r="V39" s="510"/>
      <c r="W39" s="516"/>
      <c r="X39" s="510"/>
      <c r="Y39" s="516"/>
      <c r="Z39" s="510"/>
      <c r="AA39" s="516"/>
      <c r="AB39" s="510"/>
      <c r="AC39" s="516"/>
      <c r="AD39" s="510"/>
      <c r="AE39" s="516"/>
      <c r="AF39" s="510"/>
      <c r="AG39" s="516"/>
      <c r="AH39" s="510"/>
      <c r="AI39" s="516"/>
      <c r="AJ39" s="510"/>
      <c r="AK39" s="516"/>
      <c r="AL39" s="510"/>
      <c r="AM39" s="516"/>
      <c r="AN39" s="510"/>
      <c r="AO39" s="516"/>
      <c r="AP39" s="510"/>
      <c r="AQ39" s="516"/>
      <c r="AR39" s="510"/>
    </row>
    <row r="40" spans="1:44" ht="48" thickBot="1">
      <c r="A40" s="122" t="s">
        <v>70</v>
      </c>
      <c r="B40" s="123" t="s">
        <v>76</v>
      </c>
      <c r="C40" s="544">
        <v>2407900</v>
      </c>
      <c r="D40" s="518">
        <v>2.4</v>
      </c>
      <c r="E40" s="544">
        <v>2407900</v>
      </c>
      <c r="F40" s="518">
        <v>2.4</v>
      </c>
      <c r="G40" s="544">
        <v>2407900</v>
      </c>
      <c r="H40" s="518">
        <v>2.41</v>
      </c>
      <c r="I40" s="544">
        <v>2407900</v>
      </c>
      <c r="J40" s="518">
        <v>2.41</v>
      </c>
      <c r="K40" s="544">
        <v>2407900</v>
      </c>
      <c r="L40" s="518">
        <v>2.41</v>
      </c>
      <c r="M40" s="544">
        <v>2407900</v>
      </c>
      <c r="N40" s="518">
        <v>2.41</v>
      </c>
      <c r="O40" s="544">
        <v>2407900</v>
      </c>
      <c r="P40" s="518">
        <v>2.4</v>
      </c>
      <c r="Q40" s="544">
        <v>2407900</v>
      </c>
      <c r="R40" s="518">
        <v>2.41</v>
      </c>
      <c r="S40" s="544">
        <v>2407900</v>
      </c>
      <c r="T40" s="518">
        <v>2.4</v>
      </c>
      <c r="U40" s="544">
        <v>2407900</v>
      </c>
      <c r="V40" s="518">
        <v>2.4</v>
      </c>
      <c r="W40" s="544">
        <v>2407900</v>
      </c>
      <c r="X40" s="518">
        <v>2.4</v>
      </c>
      <c r="Y40" s="544">
        <v>2407900</v>
      </c>
      <c r="Z40" s="518">
        <v>2.4</v>
      </c>
      <c r="AA40" s="544">
        <v>2407900</v>
      </c>
      <c r="AB40" s="518">
        <v>2.4</v>
      </c>
      <c r="AC40" s="544">
        <v>2407900</v>
      </c>
      <c r="AD40" s="518">
        <v>2.4</v>
      </c>
      <c r="AE40" s="544">
        <v>2407900</v>
      </c>
      <c r="AF40" s="518">
        <v>2.4</v>
      </c>
      <c r="AG40" s="544">
        <v>2407900</v>
      </c>
      <c r="AH40" s="518">
        <v>2.4</v>
      </c>
      <c r="AI40" s="544">
        <v>2407900</v>
      </c>
      <c r="AJ40" s="518">
        <v>2.4</v>
      </c>
      <c r="AK40" s="544">
        <v>2407900</v>
      </c>
      <c r="AL40" s="518">
        <v>2.4</v>
      </c>
      <c r="AM40" s="533">
        <v>2308400</v>
      </c>
      <c r="AN40" s="518">
        <v>2.2999999999999998</v>
      </c>
      <c r="AO40" s="533">
        <v>2308400</v>
      </c>
      <c r="AP40" s="518">
        <v>2.2999999999999998</v>
      </c>
      <c r="AQ40" s="533">
        <v>2308400</v>
      </c>
      <c r="AR40" s="518">
        <v>2.2999999999999998</v>
      </c>
    </row>
    <row r="41" spans="1:44" ht="47.25">
      <c r="A41" s="122" t="s">
        <v>71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  <c r="AM41" s="513"/>
      <c r="AN41" s="514"/>
      <c r="AO41" s="513"/>
      <c r="AP41" s="514"/>
      <c r="AQ41" s="513"/>
      <c r="AR41" s="514"/>
    </row>
    <row r="42" spans="1:44" ht="16.5" thickBot="1">
      <c r="A42" s="122" t="s">
        <v>49</v>
      </c>
      <c r="B42" s="123" t="s">
        <v>50</v>
      </c>
      <c r="C42" s="439">
        <v>1001</v>
      </c>
      <c r="D42" s="518">
        <v>0</v>
      </c>
      <c r="E42" s="405">
        <v>1942.83</v>
      </c>
      <c r="F42" s="518">
        <v>0</v>
      </c>
      <c r="G42" s="405">
        <v>1942.83</v>
      </c>
      <c r="H42" s="518">
        <v>0</v>
      </c>
      <c r="I42" s="405">
        <v>1942.83</v>
      </c>
      <c r="J42" s="518">
        <v>0</v>
      </c>
      <c r="K42" s="405">
        <v>1942.83</v>
      </c>
      <c r="L42" s="518">
        <v>0</v>
      </c>
      <c r="M42" s="405">
        <v>2872.16</v>
      </c>
      <c r="N42" s="518">
        <v>0</v>
      </c>
      <c r="O42" s="405">
        <v>2872.16</v>
      </c>
      <c r="P42" s="518">
        <v>0</v>
      </c>
      <c r="Q42" s="439">
        <v>3416.41</v>
      </c>
      <c r="R42" s="518">
        <v>0</v>
      </c>
      <c r="S42" s="439">
        <v>3416.41</v>
      </c>
      <c r="T42" s="518">
        <v>0</v>
      </c>
      <c r="U42" s="439">
        <v>3416.41</v>
      </c>
      <c r="V42" s="518">
        <v>0</v>
      </c>
      <c r="W42" s="439">
        <v>3416.41</v>
      </c>
      <c r="X42" s="518">
        <v>0</v>
      </c>
      <c r="Y42" s="439">
        <v>3416.41</v>
      </c>
      <c r="Z42" s="518">
        <v>0</v>
      </c>
      <c r="AA42" s="405">
        <v>2542.5300000000002</v>
      </c>
      <c r="AB42" s="518">
        <v>0</v>
      </c>
      <c r="AC42" s="405">
        <v>2542.5300000000002</v>
      </c>
      <c r="AD42" s="518">
        <v>0</v>
      </c>
      <c r="AE42" s="405">
        <v>2542.5300000000002</v>
      </c>
      <c r="AF42" s="518">
        <v>0</v>
      </c>
      <c r="AG42" s="405">
        <v>2542.5300000000002</v>
      </c>
      <c r="AH42" s="518">
        <v>0</v>
      </c>
      <c r="AI42" s="439">
        <v>11123.7</v>
      </c>
      <c r="AJ42" s="518">
        <v>0.01</v>
      </c>
      <c r="AK42" s="439">
        <v>11123.7</v>
      </c>
      <c r="AL42" s="518">
        <v>0.01</v>
      </c>
      <c r="AM42" s="439">
        <v>11123.7</v>
      </c>
      <c r="AN42" s="518">
        <v>0.01</v>
      </c>
      <c r="AO42" s="439">
        <v>11123.7</v>
      </c>
      <c r="AP42" s="518">
        <v>0.01</v>
      </c>
      <c r="AQ42" s="405">
        <v>811.37</v>
      </c>
      <c r="AR42" s="518">
        <v>0</v>
      </c>
    </row>
    <row r="43" spans="1:44" ht="48" thickBot="1">
      <c r="A43" s="122" t="s">
        <v>56</v>
      </c>
      <c r="B43" s="123" t="s">
        <v>77</v>
      </c>
      <c r="C43" s="405">
        <v>10034.01</v>
      </c>
      <c r="D43" s="514">
        <v>0.01</v>
      </c>
      <c r="E43" s="405">
        <v>10034.01</v>
      </c>
      <c r="F43" s="514">
        <v>0.01</v>
      </c>
      <c r="G43" s="405">
        <v>10034.01</v>
      </c>
      <c r="H43" s="514">
        <v>0.01</v>
      </c>
      <c r="I43" s="405">
        <v>10034.01</v>
      </c>
      <c r="J43" s="514">
        <v>0.01</v>
      </c>
      <c r="K43" s="405">
        <v>10034.01</v>
      </c>
      <c r="L43" s="514">
        <v>0.01</v>
      </c>
      <c r="M43" s="405">
        <v>10034.01</v>
      </c>
      <c r="N43" s="514">
        <v>0.01</v>
      </c>
      <c r="O43" s="405">
        <v>10034.01</v>
      </c>
      <c r="P43" s="514">
        <v>0.01</v>
      </c>
      <c r="Q43" s="439">
        <v>12753.1</v>
      </c>
      <c r="R43" s="514">
        <v>0.01</v>
      </c>
      <c r="S43" s="439">
        <v>12753.1</v>
      </c>
      <c r="T43" s="514">
        <v>0.01</v>
      </c>
      <c r="U43" s="439">
        <v>12753.1</v>
      </c>
      <c r="V43" s="514">
        <v>0.01</v>
      </c>
      <c r="W43" s="439">
        <v>12753.1</v>
      </c>
      <c r="X43" s="514">
        <v>0.01</v>
      </c>
      <c r="Y43" s="439">
        <v>12753.1</v>
      </c>
      <c r="Z43" s="514">
        <v>0.01</v>
      </c>
      <c r="AA43" s="439">
        <v>12753.1</v>
      </c>
      <c r="AB43" s="514">
        <v>0.01</v>
      </c>
      <c r="AC43" s="439">
        <v>12753.1</v>
      </c>
      <c r="AD43" s="514">
        <v>0.01</v>
      </c>
      <c r="AE43" s="439">
        <v>12753.1</v>
      </c>
      <c r="AF43" s="514">
        <v>0.01</v>
      </c>
      <c r="AG43" s="439">
        <v>12753.1</v>
      </c>
      <c r="AH43" s="514">
        <v>0.01</v>
      </c>
      <c r="AI43" s="439">
        <v>12753.1</v>
      </c>
      <c r="AJ43" s="514">
        <v>0.01</v>
      </c>
      <c r="AK43" s="439">
        <v>12753.1</v>
      </c>
      <c r="AL43" s="514">
        <v>0.01</v>
      </c>
      <c r="AM43" s="439">
        <v>12753.1</v>
      </c>
      <c r="AN43" s="514">
        <v>0.01</v>
      </c>
      <c r="AO43" s="439">
        <v>12753.1</v>
      </c>
      <c r="AP43" s="514">
        <v>0.01</v>
      </c>
      <c r="AQ43" s="405">
        <v>10362.99</v>
      </c>
      <c r="AR43" s="514">
        <v>0.01</v>
      </c>
    </row>
    <row r="44" spans="1:44" ht="79.5" thickBot="1">
      <c r="A44" s="132" t="s">
        <v>72</v>
      </c>
      <c r="B44" s="123" t="s">
        <v>78</v>
      </c>
      <c r="C44" s="405">
        <v>2638.15</v>
      </c>
      <c r="D44" s="514">
        <v>0</v>
      </c>
      <c r="E44" s="405">
        <v>2638.15</v>
      </c>
      <c r="F44" s="514">
        <v>0</v>
      </c>
      <c r="G44" s="405">
        <v>2638.15</v>
      </c>
      <c r="H44" s="514">
        <v>0</v>
      </c>
      <c r="I44" s="405">
        <v>2638.15</v>
      </c>
      <c r="J44" s="514">
        <v>0</v>
      </c>
      <c r="K44" s="405">
        <v>2638.15</v>
      </c>
      <c r="L44" s="514">
        <v>0</v>
      </c>
      <c r="M44" s="405">
        <v>2638.15</v>
      </c>
      <c r="N44" s="514">
        <v>0</v>
      </c>
      <c r="O44" s="405">
        <v>2638.15</v>
      </c>
      <c r="P44" s="514">
        <v>0</v>
      </c>
      <c r="Q44" s="405">
        <v>2638.15</v>
      </c>
      <c r="R44" s="514">
        <v>0</v>
      </c>
      <c r="S44" s="405">
        <v>2638.15</v>
      </c>
      <c r="T44" s="514">
        <v>0</v>
      </c>
      <c r="U44" s="405">
        <v>2638.15</v>
      </c>
      <c r="V44" s="514">
        <v>0</v>
      </c>
      <c r="W44" s="405">
        <v>2638.15</v>
      </c>
      <c r="X44" s="514">
        <v>0</v>
      </c>
      <c r="Y44" s="405">
        <v>2638.15</v>
      </c>
      <c r="Z44" s="514">
        <v>0</v>
      </c>
      <c r="AA44" s="405">
        <v>2638.15</v>
      </c>
      <c r="AB44" s="514">
        <v>0</v>
      </c>
      <c r="AC44" s="405">
        <v>2638.15</v>
      </c>
      <c r="AD44" s="514">
        <v>0</v>
      </c>
      <c r="AE44" s="405">
        <v>2638.15</v>
      </c>
      <c r="AF44" s="514">
        <v>0</v>
      </c>
      <c r="AG44" s="405">
        <v>2638.15</v>
      </c>
      <c r="AH44" s="514">
        <v>0</v>
      </c>
      <c r="AI44" s="405">
        <v>2638.15</v>
      </c>
      <c r="AJ44" s="514">
        <v>0</v>
      </c>
      <c r="AK44" s="405">
        <v>2638.15</v>
      </c>
      <c r="AL44" s="514">
        <v>0</v>
      </c>
      <c r="AM44" s="405">
        <v>2638.15</v>
      </c>
      <c r="AN44" s="514">
        <v>0</v>
      </c>
      <c r="AO44" s="405">
        <v>2638.15</v>
      </c>
      <c r="AP44" s="514">
        <v>0</v>
      </c>
      <c r="AQ44" s="405">
        <v>1974.22</v>
      </c>
      <c r="AR44" s="514">
        <v>0</v>
      </c>
    </row>
    <row r="45" spans="1:44" ht="32.25" thickBot="1">
      <c r="A45" s="132" t="s">
        <v>51</v>
      </c>
      <c r="B45" s="123" t="s">
        <v>52</v>
      </c>
      <c r="C45" s="512">
        <v>15156.33</v>
      </c>
      <c r="D45" s="512">
        <v>0.02</v>
      </c>
      <c r="E45" s="512">
        <v>15156.33</v>
      </c>
      <c r="F45" s="512">
        <v>0.02</v>
      </c>
      <c r="G45" s="512">
        <v>15156.33</v>
      </c>
      <c r="H45" s="512">
        <v>0.02</v>
      </c>
      <c r="I45" s="514"/>
      <c r="J45" s="514"/>
      <c r="K45" s="514"/>
      <c r="L45" s="514"/>
      <c r="M45" s="514"/>
      <c r="N45" s="514"/>
      <c r="O45" s="514"/>
      <c r="P45" s="514"/>
      <c r="Q45" s="514"/>
      <c r="R45" s="514"/>
      <c r="S45" s="514"/>
      <c r="T45" s="514"/>
      <c r="U45" s="514"/>
      <c r="V45" s="514"/>
      <c r="W45" s="514"/>
      <c r="X45" s="514"/>
      <c r="Y45" s="514"/>
      <c r="Z45" s="514"/>
      <c r="AA45" s="514"/>
      <c r="AB45" s="514"/>
      <c r="AC45" s="514"/>
      <c r="AD45" s="514"/>
      <c r="AE45" s="514"/>
      <c r="AF45" s="514"/>
      <c r="AG45" s="514"/>
      <c r="AH45" s="514"/>
      <c r="AI45" s="514"/>
      <c r="AJ45" s="514"/>
      <c r="AK45" s="514"/>
      <c r="AL45" s="514"/>
      <c r="AM45" s="514"/>
      <c r="AN45" s="514"/>
      <c r="AO45" s="514"/>
      <c r="AP45" s="514"/>
      <c r="AQ45" s="512">
        <v>15387.42</v>
      </c>
      <c r="AR45" s="512">
        <v>0.02</v>
      </c>
    </row>
    <row r="46" spans="1:44" ht="32.25" thickBot="1">
      <c r="A46" s="133" t="s">
        <v>73</v>
      </c>
      <c r="B46" s="134" t="s">
        <v>53</v>
      </c>
      <c r="C46" s="512">
        <v>52732.44</v>
      </c>
      <c r="D46" s="512">
        <v>0.05</v>
      </c>
      <c r="E46" s="512">
        <v>52732.44</v>
      </c>
      <c r="F46" s="512">
        <v>0.05</v>
      </c>
      <c r="G46" s="512">
        <v>52732.44</v>
      </c>
      <c r="H46" s="512">
        <v>0.05</v>
      </c>
      <c r="I46" s="512">
        <v>52732.44</v>
      </c>
      <c r="J46" s="512">
        <v>0.05</v>
      </c>
      <c r="K46" s="512">
        <v>52732.44</v>
      </c>
      <c r="L46" s="512">
        <v>0.05</v>
      </c>
      <c r="M46" s="512">
        <v>52732.44</v>
      </c>
      <c r="N46" s="512">
        <v>0.05</v>
      </c>
      <c r="O46" s="512">
        <v>52732.44</v>
      </c>
      <c r="P46" s="512">
        <v>0.05</v>
      </c>
      <c r="Q46" s="512">
        <v>52732.44</v>
      </c>
      <c r="R46" s="512">
        <v>0.05</v>
      </c>
      <c r="S46" s="512">
        <v>52732.44</v>
      </c>
      <c r="T46" s="512">
        <v>0.05</v>
      </c>
      <c r="U46" s="512">
        <v>52732.44</v>
      </c>
      <c r="V46" s="512">
        <v>0.05</v>
      </c>
      <c r="W46" s="512">
        <v>52732.44</v>
      </c>
      <c r="X46" s="512">
        <v>0.05</v>
      </c>
      <c r="Y46" s="512">
        <v>52732.44</v>
      </c>
      <c r="Z46" s="512">
        <v>0.05</v>
      </c>
      <c r="AA46" s="512">
        <v>52732.44</v>
      </c>
      <c r="AB46" s="512">
        <v>0.05</v>
      </c>
      <c r="AC46" s="514"/>
      <c r="AD46" s="514"/>
      <c r="AE46" s="514"/>
      <c r="AF46" s="514"/>
      <c r="AG46" s="514"/>
      <c r="AH46" s="514"/>
      <c r="AI46" s="514"/>
      <c r="AJ46" s="514"/>
      <c r="AK46" s="514"/>
      <c r="AL46" s="514"/>
      <c r="AM46" s="514"/>
      <c r="AN46" s="514"/>
      <c r="AO46" s="514"/>
      <c r="AP46" s="514"/>
      <c r="AQ46" s="512">
        <v>52812.34</v>
      </c>
      <c r="AR46" s="512">
        <v>0.05</v>
      </c>
    </row>
    <row r="47" spans="1:44" ht="32.25" thickBot="1">
      <c r="A47" s="122" t="s">
        <v>54</v>
      </c>
      <c r="B47" s="123" t="s">
        <v>79</v>
      </c>
      <c r="C47" s="794">
        <v>1480.84</v>
      </c>
      <c r="D47" s="512">
        <v>0</v>
      </c>
      <c r="E47" s="794">
        <v>1480.84</v>
      </c>
      <c r="F47" s="512">
        <v>0</v>
      </c>
      <c r="G47" s="794">
        <v>1480.84</v>
      </c>
      <c r="H47" s="512">
        <v>0</v>
      </c>
      <c r="I47" s="794">
        <v>1480.84</v>
      </c>
      <c r="J47" s="512">
        <v>0</v>
      </c>
      <c r="K47" s="794">
        <v>1480.84</v>
      </c>
      <c r="L47" s="512">
        <v>0</v>
      </c>
      <c r="M47" s="794"/>
      <c r="N47" s="512">
        <v>0</v>
      </c>
      <c r="O47" s="794"/>
      <c r="P47" s="512">
        <v>0</v>
      </c>
      <c r="Q47" s="794"/>
      <c r="R47" s="512">
        <v>0</v>
      </c>
      <c r="S47" s="794"/>
      <c r="T47" s="512">
        <v>0</v>
      </c>
      <c r="U47" s="794"/>
      <c r="V47" s="512">
        <v>0</v>
      </c>
      <c r="W47" s="794"/>
      <c r="X47" s="512">
        <v>0</v>
      </c>
      <c r="Y47" s="794"/>
      <c r="Z47" s="512">
        <v>0</v>
      </c>
      <c r="AA47" s="794"/>
      <c r="AB47" s="512">
        <v>0</v>
      </c>
      <c r="AC47" s="514"/>
      <c r="AD47" s="514"/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794">
        <v>1546.89</v>
      </c>
      <c r="AR47" s="512"/>
    </row>
    <row r="48" spans="1:44" ht="32.25" thickBot="1">
      <c r="A48" s="135" t="s">
        <v>55</v>
      </c>
      <c r="B48" s="223" t="s">
        <v>80</v>
      </c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  <c r="R48" s="514"/>
      <c r="S48" s="514"/>
      <c r="T48" s="514"/>
      <c r="U48" s="514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</row>
    <row r="49" spans="1:44" ht="16.5" thickBot="1">
      <c r="A49" s="221" t="s">
        <v>101</v>
      </c>
      <c r="B49" s="222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  <c r="AL49" s="514"/>
      <c r="AM49" s="514"/>
      <c r="AN49" s="514"/>
      <c r="AO49" s="514"/>
      <c r="AP49" s="514"/>
      <c r="AQ49" s="514"/>
      <c r="AR49" s="514"/>
    </row>
    <row r="50" spans="1:44" ht="15">
      <c r="A50" s="793" t="s">
        <v>110</v>
      </c>
      <c r="B50" s="793"/>
      <c r="C50" s="405">
        <v>8074.18</v>
      </c>
      <c r="D50" s="777">
        <v>0.01</v>
      </c>
      <c r="E50" s="405">
        <v>10765.57</v>
      </c>
      <c r="F50" s="777">
        <v>0.01</v>
      </c>
      <c r="G50" s="405">
        <v>13456.97</v>
      </c>
      <c r="H50" s="777">
        <v>0.01</v>
      </c>
      <c r="I50" s="405">
        <v>16148.36</v>
      </c>
      <c r="J50" s="777">
        <v>0.02</v>
      </c>
      <c r="K50" s="405">
        <v>18839.75</v>
      </c>
      <c r="L50" s="777">
        <v>0.02</v>
      </c>
      <c r="M50" s="405">
        <v>26913.93</v>
      </c>
      <c r="N50" s="777">
        <v>0.03</v>
      </c>
      <c r="O50" s="405">
        <v>29605.33</v>
      </c>
      <c r="P50" s="777">
        <v>0.03</v>
      </c>
      <c r="Q50" s="405">
        <v>32296.720000000001</v>
      </c>
      <c r="R50" s="777">
        <v>0.03</v>
      </c>
      <c r="S50" s="405">
        <v>34988.11</v>
      </c>
      <c r="T50" s="777">
        <v>0.04</v>
      </c>
      <c r="U50" s="405">
        <v>37679.51</v>
      </c>
      <c r="V50" s="777">
        <v>0.05</v>
      </c>
      <c r="W50" s="405">
        <v>45753.69</v>
      </c>
      <c r="X50" s="777">
        <v>6.0000000000000005E-2</v>
      </c>
      <c r="Y50" s="405">
        <v>48445.08</v>
      </c>
      <c r="Z50" s="777">
        <v>0.05</v>
      </c>
      <c r="AA50" s="405">
        <v>51136.480000000003</v>
      </c>
      <c r="AB50" s="777">
        <v>0.05</v>
      </c>
      <c r="AC50" s="405">
        <v>53827.87</v>
      </c>
      <c r="AD50" s="777">
        <v>0.05</v>
      </c>
      <c r="AE50" s="405">
        <v>56519.26</v>
      </c>
      <c r="AF50" s="777">
        <v>0.06</v>
      </c>
      <c r="AG50" s="405">
        <v>64593.440000000002</v>
      </c>
      <c r="AH50" s="777">
        <v>0.06</v>
      </c>
      <c r="AI50" s="405">
        <v>67284.84</v>
      </c>
      <c r="AJ50" s="777">
        <v>7.0000000000000007E-2</v>
      </c>
      <c r="AK50" s="405">
        <v>69976.23</v>
      </c>
      <c r="AL50" s="777">
        <v>7.0000000000000007E-2</v>
      </c>
      <c r="AM50" s="405">
        <v>72667.62</v>
      </c>
      <c r="AN50" s="777">
        <v>7.0000000000000007E-2</v>
      </c>
      <c r="AO50" s="405">
        <v>75359.02</v>
      </c>
      <c r="AP50" s="777">
        <v>0.08</v>
      </c>
      <c r="AQ50" s="405">
        <v>80741.8</v>
      </c>
      <c r="AR50" s="777">
        <v>0.08</v>
      </c>
    </row>
    <row r="51" spans="1:44" ht="15">
      <c r="A51" s="793" t="s">
        <v>39</v>
      </c>
      <c r="B51" s="793"/>
      <c r="C51" s="405">
        <v>2038.93</v>
      </c>
      <c r="D51" s="777">
        <v>0</v>
      </c>
      <c r="E51" s="405">
        <v>2718.58</v>
      </c>
      <c r="F51" s="777">
        <v>0</v>
      </c>
      <c r="G51" s="405">
        <v>3398.22</v>
      </c>
      <c r="H51" s="777">
        <v>0</v>
      </c>
      <c r="I51" s="405">
        <v>4077.87</v>
      </c>
      <c r="J51" s="777">
        <v>0.01</v>
      </c>
      <c r="K51" s="405">
        <v>4757.51</v>
      </c>
      <c r="L51" s="777">
        <v>0.01</v>
      </c>
      <c r="M51" s="405">
        <v>6796.45</v>
      </c>
      <c r="N51" s="777">
        <v>0.01</v>
      </c>
      <c r="O51" s="405">
        <v>7476.09</v>
      </c>
      <c r="P51" s="777">
        <v>0.01</v>
      </c>
      <c r="Q51" s="405">
        <v>8155.74</v>
      </c>
      <c r="R51" s="777">
        <v>0.01</v>
      </c>
      <c r="S51" s="405">
        <v>8835.3799999999992</v>
      </c>
      <c r="T51" s="777">
        <v>0.01</v>
      </c>
      <c r="U51" s="405">
        <v>9515.0300000000007</v>
      </c>
      <c r="V51" s="777">
        <v>0.01</v>
      </c>
      <c r="W51" s="405">
        <v>11553.96</v>
      </c>
      <c r="X51" s="777">
        <v>0.01</v>
      </c>
      <c r="Y51" s="405">
        <v>12233.61</v>
      </c>
      <c r="Z51" s="777">
        <v>0.01</v>
      </c>
      <c r="AA51" s="405">
        <v>12913.25</v>
      </c>
      <c r="AB51" s="777">
        <v>0.01</v>
      </c>
      <c r="AC51" s="405">
        <v>13592.9</v>
      </c>
      <c r="AD51" s="777">
        <v>0.01</v>
      </c>
      <c r="AE51" s="405">
        <v>14272.54</v>
      </c>
      <c r="AF51" s="777">
        <v>0.02</v>
      </c>
      <c r="AG51" s="405">
        <v>16311.48</v>
      </c>
      <c r="AH51" s="777">
        <v>0.01</v>
      </c>
      <c r="AI51" s="405">
        <v>16991.12</v>
      </c>
      <c r="AJ51" s="777">
        <v>0.02</v>
      </c>
      <c r="AK51" s="405">
        <v>17670.77</v>
      </c>
      <c r="AL51" s="777">
        <v>0.02</v>
      </c>
      <c r="AM51" s="405">
        <v>18350.41</v>
      </c>
      <c r="AN51" s="777">
        <v>0.02</v>
      </c>
      <c r="AO51" s="405">
        <v>19030.05</v>
      </c>
      <c r="AP51" s="777">
        <v>0.02</v>
      </c>
      <c r="AQ51" s="405">
        <v>20389.34</v>
      </c>
      <c r="AR51" s="777">
        <v>0.02</v>
      </c>
    </row>
    <row r="52" spans="1:44" ht="15" customHeight="1">
      <c r="A52" s="929" t="s">
        <v>95</v>
      </c>
      <c r="B52" s="930"/>
      <c r="C52" s="405">
        <v>2079.71</v>
      </c>
      <c r="D52" s="777">
        <v>0</v>
      </c>
      <c r="E52" s="405">
        <v>4159.43</v>
      </c>
      <c r="F52" s="777">
        <v>0.01</v>
      </c>
      <c r="G52" s="405">
        <v>6239.14</v>
      </c>
      <c r="H52" s="777">
        <v>0.01</v>
      </c>
      <c r="I52" s="405">
        <v>8318.85</v>
      </c>
      <c r="J52" s="777">
        <v>0.01</v>
      </c>
      <c r="K52" s="405">
        <v>10398.57</v>
      </c>
      <c r="L52" s="777">
        <v>0.01</v>
      </c>
      <c r="M52" s="405">
        <v>16637.7</v>
      </c>
      <c r="N52" s="777">
        <v>0.02</v>
      </c>
      <c r="O52" s="405">
        <v>18717.419999999998</v>
      </c>
      <c r="P52" s="777">
        <v>0.02</v>
      </c>
      <c r="Q52" s="405">
        <v>20797.13</v>
      </c>
      <c r="R52" s="777">
        <v>0.02</v>
      </c>
      <c r="S52" s="405">
        <v>22876.84</v>
      </c>
      <c r="T52" s="777">
        <v>0.02</v>
      </c>
      <c r="U52" s="405">
        <v>24956.560000000001</v>
      </c>
      <c r="V52" s="777">
        <v>0.02</v>
      </c>
      <c r="W52" s="405">
        <v>31195.7</v>
      </c>
      <c r="X52" s="777">
        <v>0.03</v>
      </c>
      <c r="Y52" s="405">
        <v>33275.410000000003</v>
      </c>
      <c r="Z52" s="777">
        <v>0.03</v>
      </c>
      <c r="AA52" s="405">
        <v>35355.120000000003</v>
      </c>
      <c r="AB52" s="777">
        <v>0.04</v>
      </c>
      <c r="AC52" s="405">
        <v>37434.839999999997</v>
      </c>
      <c r="AD52" s="777">
        <v>0.04</v>
      </c>
      <c r="AE52" s="405">
        <v>39514.550000000003</v>
      </c>
      <c r="AF52" s="777">
        <v>0.04</v>
      </c>
      <c r="AG52" s="405">
        <v>45753.69</v>
      </c>
      <c r="AH52" s="777">
        <v>0.05</v>
      </c>
      <c r="AI52" s="405">
        <v>47833.4</v>
      </c>
      <c r="AJ52" s="777">
        <v>0.05</v>
      </c>
      <c r="AK52" s="405">
        <v>49913.11</v>
      </c>
      <c r="AL52" s="777">
        <v>0.05</v>
      </c>
      <c r="AM52" s="405">
        <v>51992.83</v>
      </c>
      <c r="AN52" s="777">
        <v>0.05</v>
      </c>
      <c r="AO52" s="405">
        <v>54072.54</v>
      </c>
      <c r="AP52" s="777">
        <v>0.05</v>
      </c>
      <c r="AQ52" s="405">
        <v>58231.97</v>
      </c>
      <c r="AR52" s="777">
        <v>0.06</v>
      </c>
    </row>
    <row r="53" spans="1:44" ht="15">
      <c r="A53" s="929" t="s">
        <v>112</v>
      </c>
      <c r="B53" s="930"/>
      <c r="C53" s="405">
        <v>59808.74</v>
      </c>
      <c r="D53" s="777">
        <v>0.06</v>
      </c>
      <c r="E53" s="405">
        <v>60488.39</v>
      </c>
      <c r="F53" s="777">
        <v>0.06</v>
      </c>
      <c r="G53" s="405">
        <v>61168.03</v>
      </c>
      <c r="H53" s="777">
        <v>0.06</v>
      </c>
      <c r="I53" s="405">
        <v>61847.68</v>
      </c>
      <c r="J53" s="777">
        <v>0.06</v>
      </c>
      <c r="K53" s="405">
        <v>0</v>
      </c>
      <c r="L53" s="777">
        <v>0</v>
      </c>
      <c r="M53" s="405">
        <v>2120.4899999999998</v>
      </c>
      <c r="N53" s="777">
        <v>0</v>
      </c>
      <c r="O53" s="405">
        <v>2827.32</v>
      </c>
      <c r="P53" s="777">
        <v>0</v>
      </c>
      <c r="Q53" s="405">
        <v>3534.15</v>
      </c>
      <c r="R53" s="777">
        <v>0</v>
      </c>
      <c r="S53" s="405">
        <v>4240.9799999999996</v>
      </c>
      <c r="T53" s="777">
        <v>0.01</v>
      </c>
      <c r="U53" s="405">
        <v>4947.8100000000004</v>
      </c>
      <c r="V53" s="777">
        <v>0.01</v>
      </c>
      <c r="W53" s="405">
        <v>7068.31</v>
      </c>
      <c r="X53" s="777">
        <v>0.01</v>
      </c>
      <c r="Y53" s="405">
        <v>7775.14</v>
      </c>
      <c r="Z53" s="777">
        <v>0.01</v>
      </c>
      <c r="AA53" s="405">
        <v>8481.9699999999993</v>
      </c>
      <c r="AB53" s="777">
        <v>0.01</v>
      </c>
      <c r="AC53" s="405">
        <v>9188.7999999999993</v>
      </c>
      <c r="AD53" s="777">
        <v>0.01</v>
      </c>
      <c r="AE53" s="405">
        <v>9895.6299999999992</v>
      </c>
      <c r="AF53" s="777">
        <v>0.01</v>
      </c>
      <c r="AG53" s="405">
        <v>12016.12</v>
      </c>
      <c r="AH53" s="777">
        <v>0.01</v>
      </c>
      <c r="AI53" s="405">
        <v>12722.95</v>
      </c>
      <c r="AJ53" s="777">
        <v>0.01</v>
      </c>
      <c r="AK53" s="405">
        <v>13429.78</v>
      </c>
      <c r="AL53" s="777">
        <v>0.01</v>
      </c>
      <c r="AM53" s="405">
        <v>14136.61</v>
      </c>
      <c r="AN53" s="777">
        <v>0.01</v>
      </c>
      <c r="AO53" s="405">
        <v>14843.44</v>
      </c>
      <c r="AP53" s="777">
        <v>0.01</v>
      </c>
      <c r="AQ53" s="405">
        <v>16257.1</v>
      </c>
      <c r="AR53" s="777">
        <v>0.02</v>
      </c>
    </row>
    <row r="54" spans="1:44" thickBot="1">
      <c r="A54" s="925" t="s">
        <v>58</v>
      </c>
      <c r="B54" s="925"/>
      <c r="C54" s="405">
        <v>184.73</v>
      </c>
      <c r="D54" s="777">
        <v>0</v>
      </c>
      <c r="E54" s="405">
        <v>246.3</v>
      </c>
      <c r="F54" s="777">
        <v>0</v>
      </c>
      <c r="G54" s="405">
        <v>280.14999999999998</v>
      </c>
      <c r="H54" s="777">
        <v>0</v>
      </c>
      <c r="I54" s="405">
        <v>313.99</v>
      </c>
      <c r="J54" s="777">
        <v>0</v>
      </c>
      <c r="K54" s="405">
        <v>347.84</v>
      </c>
      <c r="L54" s="777">
        <v>0</v>
      </c>
      <c r="M54" s="405">
        <v>449.38</v>
      </c>
      <c r="N54" s="777">
        <v>0</v>
      </c>
      <c r="O54" s="405">
        <v>483.22</v>
      </c>
      <c r="P54" s="777">
        <v>0</v>
      </c>
      <c r="Q54" s="405">
        <v>517.07000000000005</v>
      </c>
      <c r="R54" s="777">
        <v>0</v>
      </c>
      <c r="S54" s="405">
        <v>550.91999999999996</v>
      </c>
      <c r="T54" s="777">
        <v>0</v>
      </c>
      <c r="U54" s="405">
        <v>593.66</v>
      </c>
      <c r="V54" s="777">
        <v>0</v>
      </c>
      <c r="W54" s="405">
        <v>721.86</v>
      </c>
      <c r="X54" s="777">
        <v>0</v>
      </c>
      <c r="Y54" s="405">
        <v>764.6</v>
      </c>
      <c r="Z54" s="777">
        <v>0</v>
      </c>
      <c r="AA54" s="405">
        <v>803.75</v>
      </c>
      <c r="AB54" s="777">
        <v>0</v>
      </c>
      <c r="AC54" s="405">
        <v>842.9</v>
      </c>
      <c r="AD54" s="777">
        <v>0</v>
      </c>
      <c r="AE54" s="405">
        <v>882.04</v>
      </c>
      <c r="AF54" s="777">
        <v>0</v>
      </c>
      <c r="AG54" s="405">
        <v>999.49</v>
      </c>
      <c r="AH54" s="777">
        <v>0</v>
      </c>
      <c r="AI54" s="405">
        <v>1038.6300000000001</v>
      </c>
      <c r="AJ54" s="777">
        <v>0</v>
      </c>
      <c r="AK54" s="405">
        <v>1077.78</v>
      </c>
      <c r="AL54" s="777">
        <v>0</v>
      </c>
      <c r="AM54" s="405">
        <v>1116.93</v>
      </c>
      <c r="AN54" s="777">
        <v>0</v>
      </c>
      <c r="AO54" s="405">
        <v>1156.08</v>
      </c>
      <c r="AP54" s="777">
        <v>0</v>
      </c>
      <c r="AQ54" s="405">
        <v>1234.3699999999999</v>
      </c>
      <c r="AR54" s="777">
        <v>0</v>
      </c>
    </row>
    <row r="55" spans="1:44" ht="20.25" thickBot="1">
      <c r="A55" s="122" t="s">
        <v>130</v>
      </c>
      <c r="B55" s="447" t="s">
        <v>106</v>
      </c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  <c r="R55" s="514"/>
      <c r="S55" s="514"/>
      <c r="T55" s="514"/>
      <c r="U55" s="514"/>
      <c r="V55" s="514"/>
      <c r="W55" s="514"/>
      <c r="X55" s="514"/>
      <c r="Y55" s="514"/>
      <c r="Z55" s="514"/>
      <c r="AA55" s="514"/>
      <c r="AB55" s="514"/>
      <c r="AC55" s="514"/>
      <c r="AD55" s="514"/>
      <c r="AE55" s="783">
        <v>118768.02</v>
      </c>
      <c r="AF55" s="514">
        <v>0.12</v>
      </c>
      <c r="AG55" s="783">
        <v>118768.02</v>
      </c>
      <c r="AH55" s="514">
        <v>0.12</v>
      </c>
      <c r="AI55" s="514"/>
      <c r="AJ55" s="514"/>
      <c r="AK55" s="514"/>
      <c r="AL55" s="514"/>
      <c r="AM55" s="514"/>
      <c r="AN55" s="514"/>
      <c r="AO55" s="514"/>
      <c r="AP55" s="514"/>
      <c r="AQ55" s="514"/>
      <c r="AR55" s="514"/>
    </row>
    <row r="56" spans="1:44">
      <c r="A56" s="655" t="s">
        <v>39</v>
      </c>
      <c r="B56" s="658" t="s">
        <v>114</v>
      </c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4"/>
      <c r="V56" s="514"/>
      <c r="W56" s="514"/>
      <c r="X56" s="514"/>
      <c r="Y56" s="514"/>
      <c r="Z56" s="514"/>
      <c r="AA56" s="514"/>
      <c r="AB56" s="514"/>
      <c r="AC56" s="514"/>
      <c r="AD56" s="514"/>
      <c r="AE56" s="514"/>
      <c r="AF56" s="514"/>
      <c r="AG56" s="514"/>
      <c r="AH56" s="514"/>
      <c r="AI56" s="783">
        <v>840</v>
      </c>
      <c r="AJ56" s="514"/>
      <c r="AK56" s="783">
        <v>840</v>
      </c>
      <c r="AL56" s="514"/>
      <c r="AM56" s="783">
        <v>840</v>
      </c>
      <c r="AN56" s="514"/>
      <c r="AO56" s="783">
        <v>840</v>
      </c>
      <c r="AP56" s="514"/>
      <c r="AQ56" s="783">
        <v>840</v>
      </c>
      <c r="AR56" s="514"/>
    </row>
    <row r="57" spans="1:44" ht="16.5" thickBot="1">
      <c r="A57" s="893"/>
      <c r="B57" s="894"/>
      <c r="C57" s="426">
        <f t="shared" ref="C57:H57" si="24">SUM(C33:C56)</f>
        <v>6410493.4000000004</v>
      </c>
      <c r="D57" s="426">
        <f t="shared" si="24"/>
        <v>6.3899999999999988</v>
      </c>
      <c r="E57" s="426">
        <f t="shared" si="24"/>
        <v>6414060.3399999999</v>
      </c>
      <c r="F57" s="426">
        <f t="shared" si="24"/>
        <v>6.3899999999999988</v>
      </c>
      <c r="G57" s="426">
        <f t="shared" si="24"/>
        <v>6416357.6900000004</v>
      </c>
      <c r="H57" s="426">
        <f t="shared" si="24"/>
        <v>6.4199999999999982</v>
      </c>
      <c r="I57" s="426">
        <f t="shared" ref="I57:P57" si="25">SUM(I33:I56)</f>
        <v>6403498.7200000007</v>
      </c>
      <c r="J57" s="426">
        <f t="shared" si="25"/>
        <v>6.3999999999999986</v>
      </c>
      <c r="K57" s="426">
        <f t="shared" si="25"/>
        <v>6343268.7600000007</v>
      </c>
      <c r="L57" s="426">
        <f t="shared" si="25"/>
        <v>6.339999999999999</v>
      </c>
      <c r="M57" s="426">
        <f t="shared" si="25"/>
        <v>6349690.870000001</v>
      </c>
      <c r="N57" s="426">
        <f t="shared" si="25"/>
        <v>6.35</v>
      </c>
      <c r="O57" s="426">
        <f t="shared" si="25"/>
        <v>6352015.4400000004</v>
      </c>
      <c r="P57" s="426">
        <f t="shared" si="25"/>
        <v>6.339999999999999</v>
      </c>
      <c r="Q57" s="426">
        <f t="shared" ref="Q57:V57" si="26">SUM(Q33:Q56)</f>
        <v>6357603.3200000012</v>
      </c>
      <c r="R57" s="426">
        <f t="shared" si="26"/>
        <v>6.35</v>
      </c>
      <c r="S57" s="426">
        <f t="shared" si="26"/>
        <v>6359927.8500000006</v>
      </c>
      <c r="T57" s="426">
        <f t="shared" si="26"/>
        <v>6.3499999999999988</v>
      </c>
      <c r="U57" s="426">
        <f t="shared" si="26"/>
        <v>6362261.3100000005</v>
      </c>
      <c r="V57" s="426">
        <f t="shared" si="26"/>
        <v>6.3499999999999979</v>
      </c>
      <c r="W57" s="426">
        <f t="shared" ref="W57:AB57" si="27">SUM(W33:W56)</f>
        <v>6369261.620000001</v>
      </c>
      <c r="X57" s="426">
        <f t="shared" si="27"/>
        <v>6.3499999999999988</v>
      </c>
      <c r="Y57" s="426">
        <f t="shared" si="27"/>
        <v>6371595.0600000005</v>
      </c>
      <c r="Z57" s="426">
        <f t="shared" si="27"/>
        <v>6.3499999999999988</v>
      </c>
      <c r="AA57" s="426">
        <f t="shared" si="27"/>
        <v>6515032.0500000007</v>
      </c>
      <c r="AB57" s="426">
        <f t="shared" si="27"/>
        <v>6.4799999999999995</v>
      </c>
      <c r="AC57" s="426">
        <f t="shared" ref="AC57:AH57" si="28">SUM(AC33:AC56)</f>
        <v>6464629.4600000009</v>
      </c>
      <c r="AD57" s="426">
        <f t="shared" si="28"/>
        <v>6.43</v>
      </c>
      <c r="AE57" s="426">
        <f t="shared" si="28"/>
        <v>6585727.2999999989</v>
      </c>
      <c r="AF57" s="426">
        <f t="shared" si="28"/>
        <v>6.5599999999999987</v>
      </c>
      <c r="AG57" s="426">
        <f t="shared" si="28"/>
        <v>6592716.8600000013</v>
      </c>
      <c r="AH57" s="426">
        <f t="shared" si="28"/>
        <v>6.5499999999999989</v>
      </c>
      <c r="AI57" s="426">
        <f t="shared" ref="AI57:AR57" si="29">SUM(AI33:AI56)</f>
        <v>6485699.8500000006</v>
      </c>
      <c r="AJ57" s="426">
        <f t="shared" si="29"/>
        <v>6.4599999999999991</v>
      </c>
      <c r="AK57" s="426">
        <f t="shared" si="29"/>
        <v>6488612.9700000007</v>
      </c>
      <c r="AL57" s="426">
        <f t="shared" si="29"/>
        <v>6.4499999999999993</v>
      </c>
      <c r="AM57" s="426">
        <f t="shared" si="29"/>
        <v>6391312.6299999999</v>
      </c>
      <c r="AN57" s="426">
        <f t="shared" si="29"/>
        <v>6.3499999999999988</v>
      </c>
      <c r="AO57" s="426">
        <f t="shared" si="29"/>
        <v>6393512.2700000005</v>
      </c>
      <c r="AP57" s="426">
        <f t="shared" si="29"/>
        <v>6.3499999999999988</v>
      </c>
      <c r="AQ57" s="426">
        <f t="shared" si="29"/>
        <v>6454213.3499999987</v>
      </c>
      <c r="AR57" s="426">
        <f t="shared" si="29"/>
        <v>6.4099999999999984</v>
      </c>
    </row>
    <row r="58" spans="1:44">
      <c r="B58" s="142" t="s">
        <v>59</v>
      </c>
      <c r="C58" s="427">
        <f t="shared" ref="C58:H58" si="30">C10+C15</f>
        <v>62346668.719999999</v>
      </c>
      <c r="D58" s="522">
        <f t="shared" si="30"/>
        <v>62.2</v>
      </c>
      <c r="E58" s="427">
        <f t="shared" si="30"/>
        <v>62469225.359999999</v>
      </c>
      <c r="F58" s="522">
        <f t="shared" si="30"/>
        <v>62.25</v>
      </c>
      <c r="G58" s="427">
        <f t="shared" si="30"/>
        <v>57053604.390000001</v>
      </c>
      <c r="H58" s="522">
        <f t="shared" si="30"/>
        <v>57.15</v>
      </c>
      <c r="I58" s="427">
        <f t="shared" ref="I58:P58" si="31">I10+I15</f>
        <v>62532815.229999997</v>
      </c>
      <c r="J58" s="522">
        <f t="shared" si="31"/>
        <v>62.579999999999991</v>
      </c>
      <c r="K58" s="427">
        <f t="shared" si="31"/>
        <v>62640688.780000001</v>
      </c>
      <c r="L58" s="522">
        <f t="shared" si="31"/>
        <v>62.61</v>
      </c>
      <c r="M58" s="427">
        <f t="shared" si="31"/>
        <v>62613874.420000002</v>
      </c>
      <c r="N58" s="522">
        <f t="shared" si="31"/>
        <v>62.589999999999996</v>
      </c>
      <c r="O58" s="427">
        <f t="shared" si="31"/>
        <v>62674617.140000001</v>
      </c>
      <c r="P58" s="522">
        <f t="shared" si="31"/>
        <v>62.61</v>
      </c>
      <c r="Q58" s="427">
        <f t="shared" ref="Q58:V58" si="32">Q10+Q15</f>
        <v>62726263.009999998</v>
      </c>
      <c r="R58" s="522">
        <f t="shared" si="32"/>
        <v>62.650000000000006</v>
      </c>
      <c r="S58" s="427">
        <f t="shared" si="32"/>
        <v>62809156.660000011</v>
      </c>
      <c r="T58" s="522">
        <f t="shared" si="32"/>
        <v>62.68</v>
      </c>
      <c r="U58" s="427">
        <f t="shared" si="32"/>
        <v>62838214.310000002</v>
      </c>
      <c r="V58" s="522">
        <f t="shared" si="32"/>
        <v>62.69</v>
      </c>
      <c r="W58" s="427">
        <f t="shared" ref="W58:AB58" si="33">W10+W15</f>
        <v>62951588.600000009</v>
      </c>
      <c r="X58" s="522">
        <f t="shared" si="33"/>
        <v>62.73</v>
      </c>
      <c r="Y58" s="427">
        <f t="shared" si="33"/>
        <v>62946206.25999999</v>
      </c>
      <c r="Z58" s="522">
        <f t="shared" si="33"/>
        <v>62.72</v>
      </c>
      <c r="AA58" s="427">
        <f t="shared" si="33"/>
        <v>62884104.550000004</v>
      </c>
      <c r="AB58" s="522">
        <f t="shared" si="33"/>
        <v>62.64</v>
      </c>
      <c r="AC58" s="427">
        <f t="shared" ref="AC58:AH58" si="34">AC10+AC15</f>
        <v>62950230.409999996</v>
      </c>
      <c r="AD58" s="522">
        <f t="shared" si="34"/>
        <v>62.66</v>
      </c>
      <c r="AE58" s="427">
        <f t="shared" si="34"/>
        <v>62816286.450000003</v>
      </c>
      <c r="AF58" s="522">
        <f t="shared" si="34"/>
        <v>62.53</v>
      </c>
      <c r="AG58" s="427">
        <f t="shared" si="34"/>
        <v>62888173.910000004</v>
      </c>
      <c r="AH58" s="522">
        <f t="shared" si="34"/>
        <v>62.56</v>
      </c>
      <c r="AI58" s="427">
        <f t="shared" ref="AI58:AR58" si="35">AI10+AI15</f>
        <v>62853468.200000003</v>
      </c>
      <c r="AJ58" s="522">
        <f t="shared" si="35"/>
        <v>62.529999999999994</v>
      </c>
      <c r="AK58" s="427">
        <f t="shared" si="35"/>
        <v>62859944.909999996</v>
      </c>
      <c r="AL58" s="522">
        <f t="shared" si="35"/>
        <v>62.529999999999994</v>
      </c>
      <c r="AM58" s="427">
        <f t="shared" si="35"/>
        <v>62953379.590000004</v>
      </c>
      <c r="AN58" s="522">
        <f t="shared" si="35"/>
        <v>62.559999999999995</v>
      </c>
      <c r="AO58" s="427">
        <f t="shared" si="35"/>
        <v>62922473.840000004</v>
      </c>
      <c r="AP58" s="522">
        <f t="shared" si="35"/>
        <v>62.55</v>
      </c>
      <c r="AQ58" s="427">
        <f t="shared" si="35"/>
        <v>62973335.719999999</v>
      </c>
      <c r="AR58" s="522">
        <f t="shared" si="35"/>
        <v>62.53</v>
      </c>
    </row>
    <row r="59" spans="1:44">
      <c r="A59" s="145"/>
      <c r="B59" s="145" t="s">
        <v>123</v>
      </c>
      <c r="C59" s="429">
        <f t="shared" ref="C59:H59" si="36">C30</f>
        <v>24476410.940000001</v>
      </c>
      <c r="D59" s="523">
        <f t="shared" si="36"/>
        <v>24.419999999999998</v>
      </c>
      <c r="E59" s="429">
        <f t="shared" si="36"/>
        <v>24464754.649999999</v>
      </c>
      <c r="F59" s="523">
        <f t="shared" si="36"/>
        <v>24.38</v>
      </c>
      <c r="G59" s="429">
        <f t="shared" si="36"/>
        <v>29362258.710000001</v>
      </c>
      <c r="H59" s="523">
        <f t="shared" si="36"/>
        <v>29.409999999999997</v>
      </c>
      <c r="I59" s="429">
        <f t="shared" ref="I59:P59" si="37">I30</f>
        <v>23988231.699999999</v>
      </c>
      <c r="J59" s="523">
        <f t="shared" si="37"/>
        <v>24.009999999999998</v>
      </c>
      <c r="K59" s="429">
        <f t="shared" si="37"/>
        <v>24065812.170000002</v>
      </c>
      <c r="L59" s="523">
        <f t="shared" si="37"/>
        <v>24.05</v>
      </c>
      <c r="M59" s="429">
        <f t="shared" si="37"/>
        <v>24074022.449999999</v>
      </c>
      <c r="N59" s="523">
        <f t="shared" si="37"/>
        <v>24.060000000000002</v>
      </c>
      <c r="O59" s="429">
        <f t="shared" si="37"/>
        <v>24073522.449999999</v>
      </c>
      <c r="P59" s="523">
        <f t="shared" si="37"/>
        <v>24.050000000000004</v>
      </c>
      <c r="Q59" s="429">
        <f t="shared" ref="Q59:V59" si="38">Q30</f>
        <v>24028427.350000001</v>
      </c>
      <c r="R59" s="523">
        <f t="shared" si="38"/>
        <v>24</v>
      </c>
      <c r="S59" s="429">
        <f t="shared" si="38"/>
        <v>24028427.350000001</v>
      </c>
      <c r="T59" s="523">
        <f t="shared" si="38"/>
        <v>23.980000000000004</v>
      </c>
      <c r="U59" s="429">
        <f t="shared" si="38"/>
        <v>24028427.350000001</v>
      </c>
      <c r="V59" s="523">
        <f t="shared" si="38"/>
        <v>23.97</v>
      </c>
      <c r="W59" s="429">
        <f t="shared" ref="W59:AB59" si="39">W30</f>
        <v>24028427.350000001</v>
      </c>
      <c r="X59" s="523">
        <f t="shared" si="39"/>
        <v>23.94</v>
      </c>
      <c r="Y59" s="429">
        <f t="shared" si="39"/>
        <v>24028427.350000001</v>
      </c>
      <c r="Z59" s="523">
        <f t="shared" si="39"/>
        <v>23.95</v>
      </c>
      <c r="AA59" s="429">
        <f t="shared" si="39"/>
        <v>23993648.91</v>
      </c>
      <c r="AB59" s="523">
        <f t="shared" si="39"/>
        <v>23.900000000000002</v>
      </c>
      <c r="AC59" s="429">
        <f t="shared" ref="AC59:AH59" si="40">AC30</f>
        <v>24046646.34</v>
      </c>
      <c r="AD59" s="523">
        <f t="shared" si="40"/>
        <v>23.94</v>
      </c>
      <c r="AE59" s="429">
        <f t="shared" si="40"/>
        <v>24046646.34</v>
      </c>
      <c r="AF59" s="523">
        <f t="shared" si="40"/>
        <v>23.94</v>
      </c>
      <c r="AG59" s="429">
        <f t="shared" si="40"/>
        <v>24046646.34</v>
      </c>
      <c r="AH59" s="523">
        <f t="shared" si="40"/>
        <v>23.919999999999998</v>
      </c>
      <c r="AI59" s="429">
        <f t="shared" ref="AI59:AR59" si="41">AI30</f>
        <v>24173841.18</v>
      </c>
      <c r="AJ59" s="523">
        <f t="shared" si="41"/>
        <v>24.049999999999997</v>
      </c>
      <c r="AK59" s="429">
        <f t="shared" si="41"/>
        <v>24173841.18</v>
      </c>
      <c r="AL59" s="523">
        <f t="shared" si="41"/>
        <v>24.049999999999997</v>
      </c>
      <c r="AM59" s="429">
        <f t="shared" si="41"/>
        <v>24276375.27</v>
      </c>
      <c r="AN59" s="523">
        <f t="shared" si="41"/>
        <v>24.13</v>
      </c>
      <c r="AO59" s="429">
        <f t="shared" si="41"/>
        <v>24276375.27</v>
      </c>
      <c r="AP59" s="523">
        <f t="shared" si="41"/>
        <v>24.13</v>
      </c>
      <c r="AQ59" s="429">
        <f t="shared" si="41"/>
        <v>24276375.27</v>
      </c>
      <c r="AR59" s="523">
        <f t="shared" si="41"/>
        <v>24.1</v>
      </c>
    </row>
    <row r="60" spans="1:44">
      <c r="B60" s="145" t="s">
        <v>124</v>
      </c>
      <c r="C60" s="429">
        <f t="shared" ref="C60:H60" si="42">C21</f>
        <v>7005983.7000000002</v>
      </c>
      <c r="D60" s="523">
        <f t="shared" si="42"/>
        <v>6.99</v>
      </c>
      <c r="E60" s="429">
        <f t="shared" si="42"/>
        <v>7005983.7000000002</v>
      </c>
      <c r="F60" s="523">
        <f t="shared" si="42"/>
        <v>6.98</v>
      </c>
      <c r="G60" s="429">
        <f t="shared" si="42"/>
        <v>7005983.7000000002</v>
      </c>
      <c r="H60" s="523">
        <f t="shared" si="42"/>
        <v>7.0200000000000005</v>
      </c>
      <c r="I60" s="429">
        <f t="shared" ref="I60:P60" si="43">I21</f>
        <v>7005983.7000000002</v>
      </c>
      <c r="J60" s="523">
        <f t="shared" si="43"/>
        <v>7.01</v>
      </c>
      <c r="K60" s="429">
        <f t="shared" si="43"/>
        <v>7005983.7000000002</v>
      </c>
      <c r="L60" s="523">
        <f t="shared" si="43"/>
        <v>7</v>
      </c>
      <c r="M60" s="429">
        <f t="shared" si="43"/>
        <v>7005983.7000000002</v>
      </c>
      <c r="N60" s="523">
        <f t="shared" si="43"/>
        <v>7</v>
      </c>
      <c r="O60" s="429">
        <f t="shared" si="43"/>
        <v>7005983.7000000002</v>
      </c>
      <c r="P60" s="523">
        <f t="shared" si="43"/>
        <v>7</v>
      </c>
      <c r="Q60" s="429">
        <f t="shared" ref="Q60:V60" si="44">Q21</f>
        <v>7005983.7000000002</v>
      </c>
      <c r="R60" s="523">
        <f t="shared" si="44"/>
        <v>7</v>
      </c>
      <c r="S60" s="429">
        <f t="shared" si="44"/>
        <v>7005983.7000000002</v>
      </c>
      <c r="T60" s="523">
        <f t="shared" si="44"/>
        <v>6.99</v>
      </c>
      <c r="U60" s="429">
        <f t="shared" si="44"/>
        <v>7005983.7000000002</v>
      </c>
      <c r="V60" s="523">
        <f t="shared" si="44"/>
        <v>6.99</v>
      </c>
      <c r="W60" s="429">
        <f t="shared" ref="W60:AB60" si="45">W21</f>
        <v>7005983.7000000002</v>
      </c>
      <c r="X60" s="523">
        <f t="shared" si="45"/>
        <v>6.98</v>
      </c>
      <c r="Y60" s="429">
        <f t="shared" si="45"/>
        <v>7005983.7000000002</v>
      </c>
      <c r="Z60" s="523">
        <f t="shared" si="45"/>
        <v>6.98</v>
      </c>
      <c r="AA60" s="429">
        <f t="shared" si="45"/>
        <v>7005983.7000000002</v>
      </c>
      <c r="AB60" s="523">
        <f t="shared" si="45"/>
        <v>6.98</v>
      </c>
      <c r="AC60" s="429">
        <f t="shared" ref="AC60:AH60" si="46">AC21</f>
        <v>7005983.7000000002</v>
      </c>
      <c r="AD60" s="523">
        <f t="shared" si="46"/>
        <v>6.9700000000000006</v>
      </c>
      <c r="AE60" s="429">
        <f t="shared" si="46"/>
        <v>7005983.7000000002</v>
      </c>
      <c r="AF60" s="523">
        <f t="shared" si="46"/>
        <v>6.9700000000000006</v>
      </c>
      <c r="AG60" s="429">
        <f t="shared" si="46"/>
        <v>7005983.7000000002</v>
      </c>
      <c r="AH60" s="523">
        <f t="shared" si="46"/>
        <v>6.9700000000000006</v>
      </c>
      <c r="AI60" s="429">
        <f t="shared" ref="AI60:AR60" si="47">AI21</f>
        <v>7005983.7000000002</v>
      </c>
      <c r="AJ60" s="523">
        <f t="shared" si="47"/>
        <v>6.9700000000000006</v>
      </c>
      <c r="AK60" s="429">
        <f t="shared" si="47"/>
        <v>7005983.7000000002</v>
      </c>
      <c r="AL60" s="523">
        <f t="shared" si="47"/>
        <v>6.9700000000000006</v>
      </c>
      <c r="AM60" s="429">
        <f t="shared" si="47"/>
        <v>7005983.7000000002</v>
      </c>
      <c r="AN60" s="523">
        <f t="shared" si="47"/>
        <v>6.9600000000000009</v>
      </c>
      <c r="AO60" s="429">
        <f t="shared" si="47"/>
        <v>7005983.7000000002</v>
      </c>
      <c r="AP60" s="523">
        <f t="shared" si="47"/>
        <v>6.9700000000000006</v>
      </c>
      <c r="AQ60" s="429">
        <f t="shared" si="47"/>
        <v>7005983.7000000002</v>
      </c>
      <c r="AR60" s="523">
        <f t="shared" si="47"/>
        <v>6.9600000000000009</v>
      </c>
    </row>
    <row r="61" spans="1:44">
      <c r="B61" s="145" t="s">
        <v>62</v>
      </c>
      <c r="C61" s="429"/>
      <c r="D61" s="523"/>
      <c r="E61" s="429"/>
      <c r="F61" s="523"/>
      <c r="G61" s="429"/>
      <c r="H61" s="523"/>
      <c r="I61" s="429"/>
      <c r="J61" s="523"/>
      <c r="K61" s="429"/>
      <c r="L61" s="523"/>
      <c r="M61" s="429"/>
      <c r="N61" s="523"/>
      <c r="O61" s="429"/>
      <c r="P61" s="523"/>
      <c r="Q61" s="429"/>
      <c r="R61" s="523"/>
      <c r="S61" s="429"/>
      <c r="T61" s="523"/>
      <c r="U61" s="429"/>
      <c r="V61" s="523"/>
      <c r="W61" s="429"/>
      <c r="X61" s="523"/>
      <c r="Y61" s="429"/>
      <c r="Z61" s="523"/>
      <c r="AA61" s="429"/>
      <c r="AB61" s="523"/>
      <c r="AC61" s="429"/>
      <c r="AD61" s="523"/>
      <c r="AE61" s="429"/>
      <c r="AF61" s="523"/>
      <c r="AG61" s="429"/>
      <c r="AH61" s="523"/>
      <c r="AI61" s="429"/>
      <c r="AJ61" s="523"/>
      <c r="AK61" s="429"/>
      <c r="AL61" s="523"/>
      <c r="AM61" s="429"/>
      <c r="AN61" s="523"/>
      <c r="AO61" s="429"/>
      <c r="AP61" s="523"/>
      <c r="AQ61" s="429"/>
      <c r="AR61" s="523"/>
    </row>
    <row r="62" spans="1:44" ht="16.5" thickBot="1">
      <c r="A62" s="148"/>
      <c r="B62" s="145" t="s">
        <v>125</v>
      </c>
      <c r="C62" s="431">
        <f t="shared" ref="C62:H62" si="48">C57</f>
        <v>6410493.4000000004</v>
      </c>
      <c r="D62" s="524">
        <f t="shared" si="48"/>
        <v>6.3899999999999988</v>
      </c>
      <c r="E62" s="431">
        <f t="shared" si="48"/>
        <v>6414060.3399999999</v>
      </c>
      <c r="F62" s="524">
        <f t="shared" si="48"/>
        <v>6.3899999999999988</v>
      </c>
      <c r="G62" s="431">
        <f t="shared" si="48"/>
        <v>6416357.6900000004</v>
      </c>
      <c r="H62" s="524">
        <f t="shared" si="48"/>
        <v>6.4199999999999982</v>
      </c>
      <c r="I62" s="431">
        <f t="shared" ref="I62:P62" si="49">I57</f>
        <v>6403498.7200000007</v>
      </c>
      <c r="J62" s="524">
        <f t="shared" si="49"/>
        <v>6.3999999999999986</v>
      </c>
      <c r="K62" s="431">
        <f t="shared" si="49"/>
        <v>6343268.7600000007</v>
      </c>
      <c r="L62" s="524">
        <f t="shared" si="49"/>
        <v>6.339999999999999</v>
      </c>
      <c r="M62" s="431">
        <f t="shared" si="49"/>
        <v>6349690.870000001</v>
      </c>
      <c r="N62" s="524">
        <f t="shared" si="49"/>
        <v>6.35</v>
      </c>
      <c r="O62" s="431">
        <f t="shared" si="49"/>
        <v>6352015.4400000004</v>
      </c>
      <c r="P62" s="524">
        <f t="shared" si="49"/>
        <v>6.339999999999999</v>
      </c>
      <c r="Q62" s="431">
        <f t="shared" ref="Q62:V62" si="50">Q57</f>
        <v>6357603.3200000012</v>
      </c>
      <c r="R62" s="524">
        <f t="shared" si="50"/>
        <v>6.35</v>
      </c>
      <c r="S62" s="431">
        <f t="shared" si="50"/>
        <v>6359927.8500000006</v>
      </c>
      <c r="T62" s="524">
        <f t="shared" si="50"/>
        <v>6.3499999999999988</v>
      </c>
      <c r="U62" s="431">
        <f t="shared" si="50"/>
        <v>6362261.3100000005</v>
      </c>
      <c r="V62" s="524">
        <f t="shared" si="50"/>
        <v>6.3499999999999979</v>
      </c>
      <c r="W62" s="431">
        <f t="shared" ref="W62:AB62" si="51">W57</f>
        <v>6369261.620000001</v>
      </c>
      <c r="X62" s="524">
        <f t="shared" si="51"/>
        <v>6.3499999999999988</v>
      </c>
      <c r="Y62" s="431">
        <f t="shared" si="51"/>
        <v>6371595.0600000005</v>
      </c>
      <c r="Z62" s="524">
        <f t="shared" si="51"/>
        <v>6.3499999999999988</v>
      </c>
      <c r="AA62" s="431">
        <f t="shared" si="51"/>
        <v>6515032.0500000007</v>
      </c>
      <c r="AB62" s="524">
        <f t="shared" si="51"/>
        <v>6.4799999999999995</v>
      </c>
      <c r="AC62" s="431">
        <f t="shared" ref="AC62:AH62" si="52">AC57</f>
        <v>6464629.4600000009</v>
      </c>
      <c r="AD62" s="524">
        <f t="shared" si="52"/>
        <v>6.43</v>
      </c>
      <c r="AE62" s="431">
        <f t="shared" si="52"/>
        <v>6585727.2999999989</v>
      </c>
      <c r="AF62" s="524">
        <f t="shared" si="52"/>
        <v>6.5599999999999987</v>
      </c>
      <c r="AG62" s="431">
        <f t="shared" si="52"/>
        <v>6592716.8600000013</v>
      </c>
      <c r="AH62" s="524">
        <f t="shared" si="52"/>
        <v>6.5499999999999989</v>
      </c>
      <c r="AI62" s="431">
        <f t="shared" ref="AI62:AR62" si="53">AI57</f>
        <v>6485699.8500000006</v>
      </c>
      <c r="AJ62" s="524">
        <f t="shared" si="53"/>
        <v>6.4599999999999991</v>
      </c>
      <c r="AK62" s="431">
        <f t="shared" si="53"/>
        <v>6488612.9700000007</v>
      </c>
      <c r="AL62" s="524">
        <f t="shared" si="53"/>
        <v>6.4499999999999993</v>
      </c>
      <c r="AM62" s="431">
        <f t="shared" si="53"/>
        <v>6391312.6299999999</v>
      </c>
      <c r="AN62" s="524">
        <f t="shared" si="53"/>
        <v>6.3499999999999988</v>
      </c>
      <c r="AO62" s="431">
        <f t="shared" si="53"/>
        <v>6393512.2700000005</v>
      </c>
      <c r="AP62" s="524">
        <f t="shared" si="53"/>
        <v>6.3499999999999988</v>
      </c>
      <c r="AQ62" s="431">
        <f t="shared" si="53"/>
        <v>6454213.3499999987</v>
      </c>
      <c r="AR62" s="524">
        <f t="shared" si="53"/>
        <v>6.4099999999999984</v>
      </c>
    </row>
    <row r="63" spans="1:44" ht="16.5" thickBot="1">
      <c r="A63" s="151"/>
      <c r="B63" s="152" t="s">
        <v>126</v>
      </c>
      <c r="C63" s="433">
        <f t="shared" ref="C63:H63" si="54">SUM(C58:C62)</f>
        <v>100239556.76000001</v>
      </c>
      <c r="D63" s="525">
        <f t="shared" si="54"/>
        <v>100</v>
      </c>
      <c r="E63" s="433">
        <f t="shared" si="54"/>
        <v>100354024.05</v>
      </c>
      <c r="F63" s="525">
        <f t="shared" si="54"/>
        <v>100</v>
      </c>
      <c r="G63" s="433">
        <f t="shared" si="54"/>
        <v>99838204.489999995</v>
      </c>
      <c r="H63" s="525">
        <f t="shared" si="54"/>
        <v>100</v>
      </c>
      <c r="I63" s="433">
        <f t="shared" ref="I63:P63" si="55">SUM(I58:I62)</f>
        <v>99930529.349999994</v>
      </c>
      <c r="J63" s="525">
        <f t="shared" si="55"/>
        <v>100</v>
      </c>
      <c r="K63" s="433">
        <f t="shared" si="55"/>
        <v>100055753.41000001</v>
      </c>
      <c r="L63" s="525">
        <f t="shared" si="55"/>
        <v>100</v>
      </c>
      <c r="M63" s="433">
        <f t="shared" si="55"/>
        <v>100043571.44000001</v>
      </c>
      <c r="N63" s="525">
        <f t="shared" si="55"/>
        <v>100</v>
      </c>
      <c r="O63" s="433">
        <f t="shared" si="55"/>
        <v>100106138.73</v>
      </c>
      <c r="P63" s="525">
        <f t="shared" si="55"/>
        <v>100</v>
      </c>
      <c r="Q63" s="433">
        <f t="shared" ref="Q63:V63" si="56">SUM(Q58:Q62)</f>
        <v>100118277.38000001</v>
      </c>
      <c r="R63" s="525">
        <f t="shared" si="56"/>
        <v>100</v>
      </c>
      <c r="S63" s="433">
        <f t="shared" si="56"/>
        <v>100203495.56000002</v>
      </c>
      <c r="T63" s="525">
        <f t="shared" si="56"/>
        <v>99.999999999999986</v>
      </c>
      <c r="U63" s="433">
        <f t="shared" si="56"/>
        <v>100234886.67</v>
      </c>
      <c r="V63" s="525">
        <f t="shared" si="56"/>
        <v>99.999999999999986</v>
      </c>
      <c r="W63" s="433">
        <f t="shared" ref="W63:AB63" si="57">SUM(W58:W62)</f>
        <v>100355261.27000003</v>
      </c>
      <c r="X63" s="525">
        <f t="shared" si="57"/>
        <v>100</v>
      </c>
      <c r="Y63" s="433">
        <f t="shared" si="57"/>
        <v>100352212.36999999</v>
      </c>
      <c r="Z63" s="525">
        <f t="shared" si="57"/>
        <v>100</v>
      </c>
      <c r="AA63" s="433">
        <f t="shared" si="57"/>
        <v>100398769.21000001</v>
      </c>
      <c r="AB63" s="525">
        <f t="shared" si="57"/>
        <v>100.00000000000001</v>
      </c>
      <c r="AC63" s="433">
        <f t="shared" ref="AC63:AH63" si="58">SUM(AC58:AC62)</f>
        <v>100467489.91</v>
      </c>
      <c r="AD63" s="525">
        <f t="shared" si="58"/>
        <v>100</v>
      </c>
      <c r="AE63" s="433">
        <f t="shared" si="58"/>
        <v>100454643.79000001</v>
      </c>
      <c r="AF63" s="525">
        <f t="shared" si="58"/>
        <v>100</v>
      </c>
      <c r="AG63" s="433">
        <f t="shared" si="58"/>
        <v>100533520.81</v>
      </c>
      <c r="AH63" s="525">
        <f t="shared" si="58"/>
        <v>100</v>
      </c>
      <c r="AI63" s="433">
        <f t="shared" ref="AI63:AR63" si="59">SUM(AI58:AI62)</f>
        <v>100518992.92999999</v>
      </c>
      <c r="AJ63" s="525">
        <f t="shared" si="59"/>
        <v>100.00999999999998</v>
      </c>
      <c r="AK63" s="433">
        <f t="shared" si="59"/>
        <v>100528382.76000001</v>
      </c>
      <c r="AL63" s="525">
        <f t="shared" si="59"/>
        <v>99.999999999999986</v>
      </c>
      <c r="AM63" s="433">
        <f t="shared" si="59"/>
        <v>100627051.19</v>
      </c>
      <c r="AN63" s="525">
        <f t="shared" si="59"/>
        <v>100</v>
      </c>
      <c r="AO63" s="433">
        <f t="shared" si="59"/>
        <v>100598345.08</v>
      </c>
      <c r="AP63" s="525">
        <f t="shared" si="59"/>
        <v>99.999999999999986</v>
      </c>
      <c r="AQ63" s="433">
        <f t="shared" si="59"/>
        <v>100709908.03999999</v>
      </c>
      <c r="AR63" s="525">
        <f t="shared" si="59"/>
        <v>100</v>
      </c>
    </row>
  </sheetData>
  <mergeCells count="32">
    <mergeCell ref="AK1:AL1"/>
    <mergeCell ref="AM1:AN1"/>
    <mergeCell ref="AO1:AP1"/>
    <mergeCell ref="AQ1:AR1"/>
    <mergeCell ref="I1:J1"/>
    <mergeCell ref="AI1:AJ1"/>
    <mergeCell ref="AE1:AF1"/>
    <mergeCell ref="AG1:AH1"/>
    <mergeCell ref="G1:H1"/>
    <mergeCell ref="AC1:AD1"/>
    <mergeCell ref="W1:X1"/>
    <mergeCell ref="Y1:Z1"/>
    <mergeCell ref="M1:N1"/>
    <mergeCell ref="O1:P1"/>
    <mergeCell ref="AA1:AB1"/>
    <mergeCell ref="K1:L1"/>
    <mergeCell ref="U1:V1"/>
    <mergeCell ref="Q1:R1"/>
    <mergeCell ref="S1:T1"/>
    <mergeCell ref="C1:D1"/>
    <mergeCell ref="A10:B10"/>
    <mergeCell ref="A52:B52"/>
    <mergeCell ref="A53:B53"/>
    <mergeCell ref="E1:F1"/>
    <mergeCell ref="A57:B57"/>
    <mergeCell ref="A15:B15"/>
    <mergeCell ref="A17:B17"/>
    <mergeCell ref="A21:B21"/>
    <mergeCell ref="A30:B30"/>
    <mergeCell ref="A31:B31"/>
    <mergeCell ref="A32:B32"/>
    <mergeCell ref="A54:B5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V63"/>
  <sheetViews>
    <sheetView topLeftCell="AN55" zoomScale="150" zoomScaleNormal="150" workbookViewId="0">
      <selection activeCell="AU63" sqref="AU63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customWidth="1"/>
    <col min="5" max="5" width="23.140625" style="436" customWidth="1"/>
    <col min="6" max="6" width="12.5703125" style="436" customWidth="1"/>
    <col min="7" max="7" width="23.140625" style="436" customWidth="1"/>
    <col min="8" max="8" width="12.5703125" style="436" customWidth="1"/>
    <col min="9" max="9" width="23.140625" style="436" customWidth="1"/>
    <col min="10" max="10" width="12.5703125" style="436" customWidth="1"/>
    <col min="11" max="11" width="23.140625" style="436" customWidth="1"/>
    <col min="12" max="12" width="12.5703125" style="436" customWidth="1"/>
    <col min="13" max="13" width="23.140625" style="436" customWidth="1"/>
    <col min="14" max="14" width="12.5703125" style="436" customWidth="1"/>
    <col min="15" max="15" width="23.140625" style="436" customWidth="1"/>
    <col min="16" max="16" width="12.5703125" style="436" customWidth="1"/>
    <col min="17" max="17" width="23.140625" style="436" customWidth="1"/>
    <col min="18" max="18" width="12.5703125" style="436" customWidth="1"/>
    <col min="19" max="19" width="23.140625" style="436" customWidth="1"/>
    <col min="20" max="20" width="12.5703125" style="436" customWidth="1"/>
    <col min="21" max="21" width="23.140625" style="436" customWidth="1"/>
    <col min="22" max="22" width="12.5703125" style="436" customWidth="1"/>
    <col min="23" max="23" width="23.140625" style="436" customWidth="1"/>
    <col min="24" max="24" width="12.5703125" style="436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  <col min="39" max="39" width="23.140625" style="436" customWidth="1"/>
    <col min="40" max="40" width="12.5703125" style="436" customWidth="1"/>
    <col min="41" max="41" width="23.140625" style="436" customWidth="1"/>
    <col min="42" max="42" width="12.5703125" style="436" customWidth="1"/>
    <col min="43" max="43" width="23.140625" style="436" customWidth="1"/>
    <col min="44" max="44" width="12.5703125" style="436" customWidth="1"/>
    <col min="45" max="45" width="23.140625" style="436" customWidth="1"/>
    <col min="46" max="46" width="12.5703125" style="436" customWidth="1"/>
    <col min="47" max="47" width="23.140625" style="436" customWidth="1"/>
    <col min="48" max="48" width="12.5703125" style="436" customWidth="1"/>
  </cols>
  <sheetData>
    <row r="1" spans="1:48">
      <c r="C1" s="918">
        <v>1</v>
      </c>
      <c r="D1" s="919"/>
      <c r="E1" s="918">
        <v>2</v>
      </c>
      <c r="F1" s="919"/>
      <c r="G1" s="918">
        <v>3</v>
      </c>
      <c r="H1" s="919"/>
      <c r="I1" s="918">
        <v>4</v>
      </c>
      <c r="J1" s="919"/>
      <c r="K1" s="918">
        <v>5</v>
      </c>
      <c r="L1" s="919"/>
      <c r="M1" s="918">
        <v>8</v>
      </c>
      <c r="N1" s="919"/>
      <c r="O1" s="918">
        <v>9</v>
      </c>
      <c r="P1" s="919"/>
      <c r="Q1" s="918">
        <v>10</v>
      </c>
      <c r="R1" s="919"/>
      <c r="S1" s="918">
        <v>11</v>
      </c>
      <c r="T1" s="919"/>
      <c r="U1" s="918">
        <v>12</v>
      </c>
      <c r="V1" s="919"/>
      <c r="W1" s="918">
        <v>15</v>
      </c>
      <c r="X1" s="919"/>
      <c r="Y1" s="918">
        <v>16</v>
      </c>
      <c r="Z1" s="919"/>
      <c r="AA1" s="918">
        <v>17</v>
      </c>
      <c r="AB1" s="919"/>
      <c r="AC1" s="918">
        <v>18</v>
      </c>
      <c r="AD1" s="919"/>
      <c r="AE1" s="918">
        <v>19</v>
      </c>
      <c r="AF1" s="919"/>
      <c r="AG1" s="918">
        <v>22</v>
      </c>
      <c r="AH1" s="919"/>
      <c r="AI1" s="918">
        <v>23</v>
      </c>
      <c r="AJ1" s="919"/>
      <c r="AK1" s="918">
        <v>24</v>
      </c>
      <c r="AL1" s="919"/>
      <c r="AM1" s="918">
        <v>25</v>
      </c>
      <c r="AN1" s="919"/>
      <c r="AO1" s="918">
        <v>26</v>
      </c>
      <c r="AP1" s="919"/>
      <c r="AQ1" s="918">
        <v>29</v>
      </c>
      <c r="AR1" s="919"/>
      <c r="AS1" s="918">
        <v>30</v>
      </c>
      <c r="AT1" s="919"/>
      <c r="AU1" s="918">
        <v>31</v>
      </c>
      <c r="AV1" s="919"/>
    </row>
    <row r="2" spans="1:48">
      <c r="A2" s="440" t="s">
        <v>98</v>
      </c>
      <c r="B2" s="58" t="s">
        <v>15</v>
      </c>
      <c r="C2" s="763"/>
      <c r="D2" s="737"/>
      <c r="E2" s="763"/>
      <c r="F2" s="737"/>
      <c r="G2" s="763"/>
      <c r="H2" s="737"/>
      <c r="I2" s="763"/>
      <c r="J2" s="737"/>
      <c r="K2" s="763"/>
      <c r="L2" s="737"/>
      <c r="M2" s="763"/>
      <c r="N2" s="737"/>
      <c r="O2" s="763"/>
      <c r="P2" s="737"/>
      <c r="Q2" s="763"/>
      <c r="R2" s="737"/>
      <c r="S2" s="763"/>
      <c r="T2" s="737"/>
      <c r="U2" s="763"/>
      <c r="V2" s="737"/>
      <c r="W2" s="763"/>
      <c r="X2" s="737"/>
      <c r="Y2" s="763"/>
      <c r="Z2" s="737"/>
      <c r="AA2" s="763"/>
      <c r="AB2" s="737"/>
      <c r="AC2" s="763"/>
      <c r="AD2" s="737"/>
      <c r="AE2" s="763"/>
      <c r="AF2" s="737"/>
      <c r="AG2" s="763"/>
      <c r="AH2" s="737"/>
      <c r="AI2" s="763"/>
      <c r="AJ2" s="737"/>
      <c r="AK2" s="763"/>
      <c r="AL2" s="737"/>
      <c r="AM2" s="763"/>
      <c r="AN2" s="737"/>
      <c r="AO2" s="763"/>
      <c r="AP2" s="737"/>
      <c r="AQ2" s="763"/>
      <c r="AR2" s="737"/>
      <c r="AS2" s="763"/>
      <c r="AT2" s="737"/>
      <c r="AU2" s="763"/>
      <c r="AV2" s="737"/>
    </row>
    <row r="3" spans="1:48">
      <c r="A3" s="440" t="s">
        <v>96</v>
      </c>
      <c r="B3" s="58" t="s">
        <v>15</v>
      </c>
      <c r="C3" s="797">
        <v>7934959.5599999996</v>
      </c>
      <c r="D3" s="737">
        <v>7.88</v>
      </c>
      <c r="E3" s="797">
        <v>7939320.8399999999</v>
      </c>
      <c r="F3" s="737">
        <v>7.91</v>
      </c>
      <c r="G3" s="797">
        <v>7943915.7599999998</v>
      </c>
      <c r="H3" s="737">
        <v>7.91</v>
      </c>
      <c r="I3" s="797">
        <v>7946875.2000000002</v>
      </c>
      <c r="J3" s="737">
        <v>7.91</v>
      </c>
      <c r="K3" s="797">
        <v>7949834.6399999997</v>
      </c>
      <c r="L3" s="737">
        <v>7.9</v>
      </c>
      <c r="M3" s="797">
        <v>7958790.8399999999</v>
      </c>
      <c r="N3" s="737">
        <v>7.92</v>
      </c>
      <c r="O3" s="797">
        <v>7960270.5599999996</v>
      </c>
      <c r="P3" s="737">
        <v>7.91</v>
      </c>
      <c r="Q3" s="797">
        <v>7963230</v>
      </c>
      <c r="R3" s="737">
        <v>7.92</v>
      </c>
      <c r="S3" s="797">
        <v>7966189.4400000004</v>
      </c>
      <c r="T3" s="737">
        <v>7.92</v>
      </c>
      <c r="U3" s="797">
        <v>7969226.7599999998</v>
      </c>
      <c r="V3" s="737">
        <v>7.92</v>
      </c>
      <c r="W3" s="797">
        <v>7978105.0800000001</v>
      </c>
      <c r="X3" s="737">
        <v>7.92</v>
      </c>
      <c r="Y3" s="797">
        <v>7967747.04</v>
      </c>
      <c r="Z3" s="737">
        <v>7.91</v>
      </c>
      <c r="AA3" s="797">
        <v>7970784.3600000003</v>
      </c>
      <c r="AB3" s="737">
        <v>7.91</v>
      </c>
      <c r="AC3" s="797">
        <v>7973821.6799999997</v>
      </c>
      <c r="AD3" s="737">
        <v>7.91</v>
      </c>
      <c r="AE3" s="797">
        <v>7976859</v>
      </c>
      <c r="AF3" s="737">
        <v>7.92</v>
      </c>
      <c r="AG3" s="797">
        <v>7985893.0800000001</v>
      </c>
      <c r="AH3" s="737">
        <v>7.91</v>
      </c>
      <c r="AI3" s="797">
        <v>8000300.8799999999</v>
      </c>
      <c r="AJ3" s="737">
        <v>7.93</v>
      </c>
      <c r="AK3" s="797">
        <v>8003260.3200000003</v>
      </c>
      <c r="AL3" s="737">
        <v>7.93</v>
      </c>
      <c r="AM3" s="797">
        <v>8006219.7599999998</v>
      </c>
      <c r="AN3" s="737">
        <v>7.93</v>
      </c>
      <c r="AO3" s="797">
        <v>8009179.2000000002</v>
      </c>
      <c r="AP3" s="737">
        <v>7.93</v>
      </c>
      <c r="AQ3" s="797">
        <v>8018057.5199999996</v>
      </c>
      <c r="AR3" s="737">
        <v>7.94</v>
      </c>
      <c r="AS3" s="797">
        <v>8010658.9199999999</v>
      </c>
      <c r="AT3" s="737">
        <v>7.93</v>
      </c>
      <c r="AU3" s="797">
        <v>8008867.6799999997</v>
      </c>
      <c r="AV3" s="737">
        <v>7.91</v>
      </c>
    </row>
    <row r="4" spans="1:48">
      <c r="A4" s="440" t="s">
        <v>107</v>
      </c>
      <c r="B4" s="58" t="s">
        <v>15</v>
      </c>
      <c r="C4" s="797">
        <v>8271829.2999999998</v>
      </c>
      <c r="D4" s="737">
        <v>8.2100000000000009</v>
      </c>
      <c r="E4" s="798">
        <v>8272231.3899999997</v>
      </c>
      <c r="F4" s="735">
        <v>8.24</v>
      </c>
      <c r="G4" s="797">
        <v>8282640.5999999996</v>
      </c>
      <c r="H4" s="737">
        <v>8.25</v>
      </c>
      <c r="I4" s="798">
        <v>8276355.2400000002</v>
      </c>
      <c r="J4" s="735">
        <v>8.24</v>
      </c>
      <c r="K4" s="798">
        <v>8281466.1699999999</v>
      </c>
      <c r="L4" s="735">
        <v>8.25</v>
      </c>
      <c r="M4" s="798">
        <v>8299365.5300000003</v>
      </c>
      <c r="N4" s="735">
        <v>8.25</v>
      </c>
      <c r="O4" s="798">
        <v>8302443.79</v>
      </c>
      <c r="P4" s="735">
        <v>8.25</v>
      </c>
      <c r="Q4" s="798">
        <v>8287065.0899999999</v>
      </c>
      <c r="R4" s="735">
        <v>8.24</v>
      </c>
      <c r="S4" s="797">
        <v>8307003.0499999998</v>
      </c>
      <c r="T4" s="737">
        <v>8.26</v>
      </c>
      <c r="U4" s="798">
        <v>8310261.25</v>
      </c>
      <c r="V4" s="735">
        <v>8.26</v>
      </c>
      <c r="W4" s="798">
        <v>8320543.8399999999</v>
      </c>
      <c r="X4" s="735">
        <v>8.25</v>
      </c>
      <c r="Y4" s="797">
        <v>8308410</v>
      </c>
      <c r="Z4" s="737">
        <v>8.25</v>
      </c>
      <c r="AA4" s="797">
        <v>7609674.2000000002</v>
      </c>
      <c r="AB4" s="737">
        <v>7.55</v>
      </c>
      <c r="AC4" s="797">
        <v>7592716.75</v>
      </c>
      <c r="AD4" s="737">
        <v>7.53</v>
      </c>
      <c r="AE4" s="797">
        <v>7598651.1200000001</v>
      </c>
      <c r="AF4" s="737">
        <v>7.54</v>
      </c>
      <c r="AG4" s="797">
        <v>7610330.2800000003</v>
      </c>
      <c r="AH4" s="737">
        <v>7.54</v>
      </c>
      <c r="AI4" s="797">
        <v>7620263.3499999996</v>
      </c>
      <c r="AJ4" s="737">
        <v>7.56</v>
      </c>
      <c r="AK4" s="797">
        <v>7623299.4000000004</v>
      </c>
      <c r="AL4" s="737">
        <v>7.56</v>
      </c>
      <c r="AM4" s="797">
        <v>7626335.4500000002</v>
      </c>
      <c r="AN4" s="737">
        <v>7.56</v>
      </c>
      <c r="AO4" s="797">
        <v>7629371.5</v>
      </c>
      <c r="AP4" s="737">
        <v>7.55</v>
      </c>
      <c r="AQ4" s="797">
        <v>7638479.6500000004</v>
      </c>
      <c r="AR4" s="737">
        <v>7.56</v>
      </c>
      <c r="AS4" s="797">
        <v>7629297.4500000002</v>
      </c>
      <c r="AT4" s="737">
        <v>7.55</v>
      </c>
      <c r="AU4" s="797">
        <v>7626853.7999999998</v>
      </c>
      <c r="AV4" s="737">
        <v>7.54</v>
      </c>
    </row>
    <row r="5" spans="1:48">
      <c r="A5" s="453" t="s">
        <v>108</v>
      </c>
      <c r="B5" s="58" t="s">
        <v>15</v>
      </c>
      <c r="C5" s="797">
        <v>6167374.3200000003</v>
      </c>
      <c r="D5" s="737">
        <v>6.12</v>
      </c>
      <c r="E5" s="798">
        <v>6169724.4800000004</v>
      </c>
      <c r="F5" s="735">
        <v>6.15</v>
      </c>
      <c r="G5" s="798">
        <v>6167086.6399999997</v>
      </c>
      <c r="H5" s="735">
        <v>6.14</v>
      </c>
      <c r="I5" s="798">
        <v>6175990.2199999997</v>
      </c>
      <c r="J5" s="735">
        <v>6.15</v>
      </c>
      <c r="K5" s="797">
        <v>6182452</v>
      </c>
      <c r="L5" s="737">
        <v>6.16</v>
      </c>
      <c r="M5" s="797">
        <v>6190050</v>
      </c>
      <c r="N5" s="737">
        <v>6.16</v>
      </c>
      <c r="O5" s="797">
        <v>6191094</v>
      </c>
      <c r="P5" s="737">
        <v>6.15</v>
      </c>
      <c r="Q5" s="798">
        <v>6183478.0199999996</v>
      </c>
      <c r="R5" s="735">
        <v>6.15</v>
      </c>
      <c r="S5" s="797">
        <v>6196140</v>
      </c>
      <c r="T5" s="737">
        <v>6.16</v>
      </c>
      <c r="U5" s="798">
        <v>6198634</v>
      </c>
      <c r="V5" s="735">
        <v>6.16</v>
      </c>
      <c r="W5" s="798">
        <v>6204739.6600000001</v>
      </c>
      <c r="X5" s="735">
        <v>6.16</v>
      </c>
      <c r="Y5" s="798">
        <v>6200767.8200000003</v>
      </c>
      <c r="Z5" s="735">
        <v>6.16</v>
      </c>
      <c r="AA5" s="798">
        <v>6199852</v>
      </c>
      <c r="AB5" s="735">
        <v>6.16</v>
      </c>
      <c r="AC5" s="797">
        <v>6202346</v>
      </c>
      <c r="AD5" s="737">
        <v>6.15</v>
      </c>
      <c r="AE5" s="797">
        <v>6204898</v>
      </c>
      <c r="AF5" s="737">
        <v>6.16</v>
      </c>
      <c r="AG5" s="797">
        <v>6212380</v>
      </c>
      <c r="AH5" s="737">
        <v>6.16</v>
      </c>
      <c r="AI5" s="797">
        <v>6226323.7800000003</v>
      </c>
      <c r="AJ5" s="737">
        <v>6.17</v>
      </c>
      <c r="AK5" s="798">
        <v>6213535.3600000003</v>
      </c>
      <c r="AL5" s="735">
        <v>6.16</v>
      </c>
      <c r="AM5" s="798">
        <v>6230965.5199999996</v>
      </c>
      <c r="AN5" s="735">
        <v>6.17</v>
      </c>
      <c r="AO5" s="798">
        <v>6227283.6799999997</v>
      </c>
      <c r="AP5" s="735">
        <v>6.16</v>
      </c>
      <c r="AQ5" s="797">
        <v>6239176</v>
      </c>
      <c r="AR5" s="737">
        <v>6.18</v>
      </c>
      <c r="AS5" s="797">
        <v>6232506</v>
      </c>
      <c r="AT5" s="737">
        <v>6.17</v>
      </c>
      <c r="AU5" s="797">
        <v>6230998</v>
      </c>
      <c r="AV5" s="737">
        <v>6.16</v>
      </c>
    </row>
    <row r="6" spans="1:48">
      <c r="A6" s="440" t="s">
        <v>66</v>
      </c>
      <c r="B6" s="58" t="s">
        <v>15</v>
      </c>
      <c r="C6" s="799">
        <v>4765853.5199999996</v>
      </c>
      <c r="D6" s="737">
        <v>4.7300000000000004</v>
      </c>
      <c r="E6" s="800">
        <v>4793091.0199999996</v>
      </c>
      <c r="F6" s="735">
        <v>4.7699999999999996</v>
      </c>
      <c r="G6" s="800">
        <v>4795463.7</v>
      </c>
      <c r="H6" s="735">
        <v>4.78</v>
      </c>
      <c r="I6" s="799">
        <v>4775906.16</v>
      </c>
      <c r="J6" s="737">
        <v>4.76</v>
      </c>
      <c r="K6" s="799">
        <v>4777968.24</v>
      </c>
      <c r="L6" s="737">
        <v>4.76</v>
      </c>
      <c r="M6" s="799">
        <v>4784111.5199999996</v>
      </c>
      <c r="N6" s="737">
        <v>4.76</v>
      </c>
      <c r="O6" s="800">
        <v>4803961.62</v>
      </c>
      <c r="P6" s="735">
        <v>4.7699999999999996</v>
      </c>
      <c r="Q6" s="799">
        <v>4787376.4800000004</v>
      </c>
      <c r="R6" s="737">
        <v>4.76</v>
      </c>
      <c r="S6" s="799">
        <v>4789438.5599999996</v>
      </c>
      <c r="T6" s="737">
        <v>4.76</v>
      </c>
      <c r="U6" s="799">
        <v>4791457.68</v>
      </c>
      <c r="V6" s="737">
        <v>4.76</v>
      </c>
      <c r="W6" s="800">
        <v>4814967.1100000003</v>
      </c>
      <c r="X6" s="735">
        <v>4.78</v>
      </c>
      <c r="Y6" s="799">
        <v>4794851.5199999996</v>
      </c>
      <c r="Z6" s="737">
        <v>4.76</v>
      </c>
      <c r="AA6" s="799">
        <v>4796870.6399999997</v>
      </c>
      <c r="AB6" s="737">
        <v>4.76</v>
      </c>
      <c r="AC6" s="800">
        <v>4820490.91</v>
      </c>
      <c r="AD6" s="735">
        <v>4.78</v>
      </c>
      <c r="AE6" s="799">
        <v>4800908.88</v>
      </c>
      <c r="AF6" s="737">
        <v>4.7699999999999996</v>
      </c>
      <c r="AG6" s="799">
        <v>4807009.2</v>
      </c>
      <c r="AH6" s="737">
        <v>4.76</v>
      </c>
      <c r="AI6" s="799">
        <v>4811648.88</v>
      </c>
      <c r="AJ6" s="737">
        <v>4.7699999999999996</v>
      </c>
      <c r="AK6" s="799">
        <v>4423848.96</v>
      </c>
      <c r="AL6" s="737">
        <v>4.38</v>
      </c>
      <c r="AM6" s="799">
        <v>4425782.16</v>
      </c>
      <c r="AN6" s="737">
        <v>4.3899999999999997</v>
      </c>
      <c r="AO6" s="799">
        <v>4427715.3600000003</v>
      </c>
      <c r="AP6" s="737">
        <v>4.38</v>
      </c>
      <c r="AQ6" s="799">
        <v>4433472</v>
      </c>
      <c r="AR6" s="737">
        <v>4.3899999999999997</v>
      </c>
      <c r="AS6" s="799">
        <v>4459169.8099999996</v>
      </c>
      <c r="AT6" s="737">
        <v>4.41</v>
      </c>
      <c r="AU6" s="799">
        <v>4432913.5199999996</v>
      </c>
      <c r="AV6" s="737">
        <v>4.38</v>
      </c>
    </row>
    <row r="7" spans="1:48">
      <c r="A7" s="440" t="s">
        <v>131</v>
      </c>
      <c r="B7" s="58" t="s">
        <v>15</v>
      </c>
      <c r="C7" s="797">
        <v>8390427.8399999999</v>
      </c>
      <c r="D7" s="737">
        <v>8.33</v>
      </c>
      <c r="E7" s="797">
        <v>8403273.8699999992</v>
      </c>
      <c r="F7" s="737">
        <v>8.3699999999999992</v>
      </c>
      <c r="G7" s="798">
        <v>8443733.3499999996</v>
      </c>
      <c r="H7" s="735">
        <v>8.41</v>
      </c>
      <c r="I7" s="797">
        <v>8409263.4299999997</v>
      </c>
      <c r="J7" s="737">
        <v>8.3800000000000008</v>
      </c>
      <c r="K7" s="798">
        <v>8454594.1500000004</v>
      </c>
      <c r="L7" s="735">
        <v>8.42</v>
      </c>
      <c r="M7" s="797">
        <v>8424158.5199999996</v>
      </c>
      <c r="N7" s="737">
        <v>8.3800000000000008</v>
      </c>
      <c r="O7" s="798">
        <v>8467802.7100000009</v>
      </c>
      <c r="P7" s="735">
        <v>8.41</v>
      </c>
      <c r="Q7" s="798">
        <v>8471104.8499999996</v>
      </c>
      <c r="R7" s="735">
        <v>8.42</v>
      </c>
      <c r="S7" s="797">
        <v>8434246.1999999993</v>
      </c>
      <c r="T7" s="737">
        <v>8.3800000000000008</v>
      </c>
      <c r="U7" s="798">
        <v>8437950.2699999996</v>
      </c>
      <c r="V7" s="735">
        <v>8.3800000000000008</v>
      </c>
      <c r="W7" s="798">
        <v>8487695.1400000006</v>
      </c>
      <c r="X7" s="735">
        <v>8.42</v>
      </c>
      <c r="Y7" s="797">
        <v>8448747.2400000002</v>
      </c>
      <c r="Z7" s="737">
        <v>8.39</v>
      </c>
      <c r="AA7" s="797">
        <v>8452372.5</v>
      </c>
      <c r="AB7" s="737">
        <v>8.39</v>
      </c>
      <c r="AC7" s="798">
        <v>8497601.5600000005</v>
      </c>
      <c r="AD7" s="735">
        <v>8.43</v>
      </c>
      <c r="AE7" s="797">
        <v>8459701.8300000001</v>
      </c>
      <c r="AF7" s="737">
        <v>8.4</v>
      </c>
      <c r="AG7" s="797">
        <v>8510889.7100000009</v>
      </c>
      <c r="AH7" s="737">
        <v>8.44</v>
      </c>
      <c r="AI7" s="797">
        <v>8474202.8699999992</v>
      </c>
      <c r="AJ7" s="737">
        <v>8.4</v>
      </c>
      <c r="AK7" s="798">
        <v>8513395.8699999992</v>
      </c>
      <c r="AL7" s="735">
        <v>8.44</v>
      </c>
      <c r="AM7" s="798">
        <v>8520874.9399999995</v>
      </c>
      <c r="AN7" s="735">
        <v>8.44</v>
      </c>
      <c r="AO7" s="798">
        <v>8524177.0800000001</v>
      </c>
      <c r="AP7" s="735">
        <v>8.44</v>
      </c>
      <c r="AQ7" s="797">
        <v>8496506.0999999996</v>
      </c>
      <c r="AR7" s="737">
        <v>8.41</v>
      </c>
      <c r="AS7" s="797">
        <v>8500131.3599999994</v>
      </c>
      <c r="AT7" s="737">
        <v>8.41</v>
      </c>
      <c r="AU7" s="797">
        <v>8544786.6799999997</v>
      </c>
      <c r="AV7" s="737">
        <v>8.44</v>
      </c>
    </row>
    <row r="8" spans="1:48">
      <c r="A8" s="786" t="s">
        <v>135</v>
      </c>
      <c r="B8" s="58" t="s">
        <v>15</v>
      </c>
      <c r="C8" s="801">
        <v>8583198</v>
      </c>
      <c r="D8" s="792">
        <v>8.52</v>
      </c>
      <c r="E8" s="802">
        <v>8635520.4000000004</v>
      </c>
      <c r="F8" s="785">
        <v>8.6</v>
      </c>
      <c r="G8" s="802">
        <v>8639057.6999999993</v>
      </c>
      <c r="H8" s="785">
        <v>8.6</v>
      </c>
      <c r="I8" s="802">
        <v>8642439.7799999993</v>
      </c>
      <c r="J8" s="785">
        <v>8.61</v>
      </c>
      <c r="K8" s="801">
        <v>8606286</v>
      </c>
      <c r="L8" s="792">
        <v>8.57</v>
      </c>
      <c r="M8" s="802">
        <v>8656354.9800000004</v>
      </c>
      <c r="N8" s="785">
        <v>8.61</v>
      </c>
      <c r="O8" s="802">
        <v>8684774.2799999993</v>
      </c>
      <c r="P8" s="785">
        <v>8.6300000000000008</v>
      </c>
      <c r="Q8" s="801">
        <v>8625006</v>
      </c>
      <c r="R8" s="792">
        <v>8.58</v>
      </c>
      <c r="S8" s="801">
        <v>8628750</v>
      </c>
      <c r="T8" s="792">
        <v>8.58</v>
      </c>
      <c r="U8" s="801">
        <v>8632572</v>
      </c>
      <c r="V8" s="792">
        <v>8.58</v>
      </c>
      <c r="W8" s="802">
        <v>8680648.8599999994</v>
      </c>
      <c r="X8" s="785">
        <v>8.61</v>
      </c>
      <c r="Y8" s="801">
        <v>8649810</v>
      </c>
      <c r="Z8" s="792">
        <v>8.59</v>
      </c>
      <c r="AA8" s="801">
        <v>8653554</v>
      </c>
      <c r="AB8" s="792">
        <v>8.59</v>
      </c>
      <c r="AC8" s="802">
        <v>8715753.5399999991</v>
      </c>
      <c r="AD8" s="785">
        <v>8.65</v>
      </c>
      <c r="AE8" s="801">
        <v>8661042</v>
      </c>
      <c r="AF8" s="792">
        <v>8.6</v>
      </c>
      <c r="AG8" s="801">
        <v>8729435.5199999996</v>
      </c>
      <c r="AH8" s="792">
        <v>8.65</v>
      </c>
      <c r="AI8" s="801">
        <v>8669778</v>
      </c>
      <c r="AJ8" s="792">
        <v>8.6</v>
      </c>
      <c r="AK8" s="801">
        <v>8673600</v>
      </c>
      <c r="AL8" s="792">
        <v>8.6</v>
      </c>
      <c r="AM8" s="801">
        <v>8677422</v>
      </c>
      <c r="AN8" s="792">
        <v>8.6</v>
      </c>
      <c r="AO8" s="812">
        <v>8743272.7200000007</v>
      </c>
      <c r="AP8" s="785">
        <v>8.66</v>
      </c>
      <c r="AQ8" s="813">
        <v>8692632</v>
      </c>
      <c r="AR8" s="792">
        <v>8.61</v>
      </c>
      <c r="AS8" s="813">
        <v>8703864</v>
      </c>
      <c r="AT8" s="792">
        <v>8.61</v>
      </c>
      <c r="AU8" s="813">
        <v>8074170</v>
      </c>
      <c r="AV8" s="792">
        <v>7.98</v>
      </c>
    </row>
    <row r="9" spans="1:48">
      <c r="A9" s="440" t="s">
        <v>136</v>
      </c>
      <c r="B9" s="58" t="s">
        <v>15</v>
      </c>
      <c r="C9" s="801">
        <v>5420250</v>
      </c>
      <c r="D9" s="792">
        <v>5.38</v>
      </c>
      <c r="E9" s="801">
        <v>5425893</v>
      </c>
      <c r="F9" s="792">
        <v>5.41</v>
      </c>
      <c r="G9" s="802">
        <v>5389940.6600000001</v>
      </c>
      <c r="H9" s="785">
        <v>5.37</v>
      </c>
      <c r="I9" s="801">
        <v>5430546</v>
      </c>
      <c r="J9" s="792">
        <v>5.41</v>
      </c>
      <c r="K9" s="801">
        <v>5432773.5</v>
      </c>
      <c r="L9" s="792">
        <v>5.41</v>
      </c>
      <c r="M9" s="801">
        <v>5439456</v>
      </c>
      <c r="N9" s="792">
        <v>5.41</v>
      </c>
      <c r="O9" s="801">
        <v>5443564.5</v>
      </c>
      <c r="P9" s="792">
        <v>5.41</v>
      </c>
      <c r="Q9" s="801">
        <v>5445792</v>
      </c>
      <c r="R9" s="792">
        <v>5.41</v>
      </c>
      <c r="S9" s="801">
        <v>5448019.5</v>
      </c>
      <c r="T9" s="792">
        <v>5.42</v>
      </c>
      <c r="U9" s="801">
        <v>5450296.5</v>
      </c>
      <c r="V9" s="792">
        <v>5.42</v>
      </c>
      <c r="W9" s="801">
        <v>5456979</v>
      </c>
      <c r="X9" s="792">
        <v>5.41</v>
      </c>
      <c r="Y9" s="801">
        <v>5460196.5</v>
      </c>
      <c r="Z9" s="792">
        <v>5.42</v>
      </c>
      <c r="AA9" s="801">
        <v>5462473.5</v>
      </c>
      <c r="AB9" s="792">
        <v>5.42</v>
      </c>
      <c r="AC9" s="801">
        <v>5464750.5</v>
      </c>
      <c r="AD9" s="792">
        <v>5.42</v>
      </c>
      <c r="AE9" s="801">
        <v>5467027.5</v>
      </c>
      <c r="AF9" s="792">
        <v>5.43</v>
      </c>
      <c r="AG9" s="801">
        <v>5473858.5</v>
      </c>
      <c r="AH9" s="792">
        <v>5.43</v>
      </c>
      <c r="AI9" s="801">
        <v>5475294</v>
      </c>
      <c r="AJ9" s="792">
        <v>5.43</v>
      </c>
      <c r="AK9" s="801">
        <v>5477571</v>
      </c>
      <c r="AL9" s="792">
        <v>5.43</v>
      </c>
      <c r="AM9" s="801">
        <v>5479798.5</v>
      </c>
      <c r="AN9" s="792">
        <v>5.43</v>
      </c>
      <c r="AO9" s="801">
        <v>5482026</v>
      </c>
      <c r="AP9" s="792">
        <v>5.43</v>
      </c>
      <c r="AQ9" s="801">
        <v>5488807.5</v>
      </c>
      <c r="AR9" s="792">
        <v>5.43</v>
      </c>
      <c r="AS9" s="801">
        <v>5508112.5</v>
      </c>
      <c r="AT9" s="792">
        <v>5.45</v>
      </c>
      <c r="AU9" s="801">
        <v>5504895</v>
      </c>
      <c r="AV9" s="792">
        <v>5.44</v>
      </c>
    </row>
    <row r="10" spans="1:48" ht="16.5" thickBot="1">
      <c r="A10" s="897" t="s">
        <v>128</v>
      </c>
      <c r="B10" s="927"/>
      <c r="C10" s="528">
        <f t="shared" ref="C10:H10" si="0">SUM(C3:C9)</f>
        <v>49533892.539999999</v>
      </c>
      <c r="D10" s="528">
        <f t="shared" si="0"/>
        <v>49.170000000000009</v>
      </c>
      <c r="E10" s="528">
        <f t="shared" si="0"/>
        <v>49639055</v>
      </c>
      <c r="F10" s="528">
        <f t="shared" si="0"/>
        <v>49.45</v>
      </c>
      <c r="G10" s="528">
        <f t="shared" si="0"/>
        <v>49661838.409999996</v>
      </c>
      <c r="H10" s="528">
        <f t="shared" si="0"/>
        <v>49.46</v>
      </c>
      <c r="I10" s="528">
        <f t="shared" ref="I10:P10" si="1">SUM(I3:I9)</f>
        <v>49657376.030000001</v>
      </c>
      <c r="J10" s="528">
        <f t="shared" si="1"/>
        <v>49.459999999999994</v>
      </c>
      <c r="K10" s="528">
        <f t="shared" si="1"/>
        <v>49685374.699999996</v>
      </c>
      <c r="L10" s="528">
        <f t="shared" si="1"/>
        <v>49.47</v>
      </c>
      <c r="M10" s="528">
        <f t="shared" si="1"/>
        <v>49752287.390000001</v>
      </c>
      <c r="N10" s="528">
        <f t="shared" si="1"/>
        <v>49.490000000000009</v>
      </c>
      <c r="O10" s="528">
        <f t="shared" si="1"/>
        <v>49853911.460000008</v>
      </c>
      <c r="P10" s="528">
        <f t="shared" si="1"/>
        <v>49.53</v>
      </c>
      <c r="Q10" s="528">
        <f t="shared" ref="Q10:V10" si="2">SUM(Q3:Q9)</f>
        <v>49763052.439999998</v>
      </c>
      <c r="R10" s="528">
        <f t="shared" si="2"/>
        <v>49.480000000000004</v>
      </c>
      <c r="S10" s="528">
        <f t="shared" si="2"/>
        <v>49769786.75</v>
      </c>
      <c r="T10" s="528">
        <f t="shared" si="2"/>
        <v>49.480000000000004</v>
      </c>
      <c r="U10" s="528">
        <f t="shared" si="2"/>
        <v>49790398.459999993</v>
      </c>
      <c r="V10" s="528">
        <f t="shared" si="2"/>
        <v>49.480000000000004</v>
      </c>
      <c r="W10" s="528">
        <f t="shared" ref="W10:AB10" si="3">SUM(W3:W9)</f>
        <v>49943678.689999998</v>
      </c>
      <c r="X10" s="528">
        <f t="shared" si="3"/>
        <v>49.55</v>
      </c>
      <c r="Y10" s="528">
        <f t="shared" si="3"/>
        <v>49830530.119999997</v>
      </c>
      <c r="Z10" s="528">
        <f t="shared" si="3"/>
        <v>49.480000000000004</v>
      </c>
      <c r="AA10" s="528">
        <f t="shared" si="3"/>
        <v>49145581.200000003</v>
      </c>
      <c r="AB10" s="528">
        <f t="shared" si="3"/>
        <v>48.78</v>
      </c>
      <c r="AC10" s="528">
        <f t="shared" ref="AC10:AH10" si="4">SUM(AC3:AC9)</f>
        <v>49267480.939999998</v>
      </c>
      <c r="AD10" s="528">
        <f t="shared" si="4"/>
        <v>48.870000000000005</v>
      </c>
      <c r="AE10" s="528">
        <f t="shared" si="4"/>
        <v>49169088.329999998</v>
      </c>
      <c r="AF10" s="528">
        <f t="shared" si="4"/>
        <v>48.82</v>
      </c>
      <c r="AG10" s="528">
        <f t="shared" si="4"/>
        <v>49329796.289999992</v>
      </c>
      <c r="AH10" s="528">
        <f t="shared" si="4"/>
        <v>48.889999999999993</v>
      </c>
      <c r="AI10" s="528">
        <f t="shared" ref="AI10:AP10" si="5">SUM(AI3:AI9)</f>
        <v>49277811.759999998</v>
      </c>
      <c r="AJ10" s="528">
        <f t="shared" si="5"/>
        <v>48.86</v>
      </c>
      <c r="AK10" s="528">
        <f t="shared" si="5"/>
        <v>48928510.910000004</v>
      </c>
      <c r="AL10" s="528">
        <f t="shared" si="5"/>
        <v>48.5</v>
      </c>
      <c r="AM10" s="528">
        <f t="shared" si="5"/>
        <v>48967398.329999998</v>
      </c>
      <c r="AN10" s="528">
        <f t="shared" si="5"/>
        <v>48.519999999999996</v>
      </c>
      <c r="AO10" s="528">
        <f t="shared" si="5"/>
        <v>49043025.539999999</v>
      </c>
      <c r="AP10" s="528">
        <f t="shared" si="5"/>
        <v>48.550000000000004</v>
      </c>
      <c r="AQ10" s="528">
        <f t="shared" ref="AQ10:AV10" si="6">SUM(AQ3:AQ9)</f>
        <v>49007130.770000003</v>
      </c>
      <c r="AR10" s="528">
        <f t="shared" si="6"/>
        <v>48.52</v>
      </c>
      <c r="AS10" s="528">
        <f t="shared" si="6"/>
        <v>49043740.039999999</v>
      </c>
      <c r="AT10" s="528">
        <f t="shared" si="6"/>
        <v>48.53</v>
      </c>
      <c r="AU10" s="528">
        <f t="shared" si="6"/>
        <v>48423484.68</v>
      </c>
      <c r="AV10" s="528">
        <f t="shared" si="6"/>
        <v>47.849999999999994</v>
      </c>
    </row>
    <row r="11" spans="1:48" ht="15">
      <c r="A11" s="441" t="s">
        <v>25</v>
      </c>
      <c r="B11" s="444" t="s">
        <v>26</v>
      </c>
      <c r="C11" s="803">
        <v>4161412</v>
      </c>
      <c r="D11" s="737">
        <v>4.13</v>
      </c>
      <c r="E11" s="803">
        <v>4163420</v>
      </c>
      <c r="F11" s="737">
        <v>4.1500000000000004</v>
      </c>
      <c r="G11" s="803">
        <v>4165429.2</v>
      </c>
      <c r="H11" s="737">
        <v>4.1500000000000004</v>
      </c>
      <c r="I11" s="803">
        <v>4167439.2</v>
      </c>
      <c r="J11" s="737">
        <v>4.1500000000000004</v>
      </c>
      <c r="K11" s="803">
        <v>4169450.4</v>
      </c>
      <c r="L11" s="737">
        <v>4.1500000000000004</v>
      </c>
      <c r="M11" s="803">
        <v>4175489.2</v>
      </c>
      <c r="N11" s="737">
        <v>4.1500000000000004</v>
      </c>
      <c r="O11" s="803">
        <v>4177504</v>
      </c>
      <c r="P11" s="737">
        <v>4.1500000000000004</v>
      </c>
      <c r="Q11" s="803">
        <v>3817108.15</v>
      </c>
      <c r="R11" s="737">
        <v>3.8</v>
      </c>
      <c r="S11" s="803">
        <v>3818643.73</v>
      </c>
      <c r="T11" s="737">
        <v>3.8</v>
      </c>
      <c r="U11" s="803">
        <v>3820180.06</v>
      </c>
      <c r="V11" s="737">
        <v>3.79</v>
      </c>
      <c r="W11" s="803">
        <v>3824792.84</v>
      </c>
      <c r="X11" s="737">
        <v>3.79</v>
      </c>
      <c r="Y11" s="803">
        <v>3826331.82</v>
      </c>
      <c r="Z11" s="737">
        <v>3.8</v>
      </c>
      <c r="AA11" s="803">
        <v>3827871.18</v>
      </c>
      <c r="AB11" s="737">
        <v>3.8</v>
      </c>
      <c r="AC11" s="803">
        <v>3829411.29</v>
      </c>
      <c r="AD11" s="737">
        <v>3.8</v>
      </c>
      <c r="AE11" s="803">
        <v>3830951.79</v>
      </c>
      <c r="AF11" s="737">
        <v>3.8</v>
      </c>
      <c r="AG11" s="803">
        <v>3835577.44</v>
      </c>
      <c r="AH11" s="737">
        <v>3.8</v>
      </c>
      <c r="AI11" s="803">
        <v>3837120.59</v>
      </c>
      <c r="AJ11" s="737">
        <v>3.8</v>
      </c>
      <c r="AK11" s="803">
        <v>3838664.49</v>
      </c>
      <c r="AL11" s="737">
        <v>3.8000000000000003</v>
      </c>
      <c r="AM11" s="803">
        <v>3840208.76</v>
      </c>
      <c r="AN11" s="737">
        <v>3.8000000000000003</v>
      </c>
      <c r="AO11" s="803">
        <v>3841753.8</v>
      </c>
      <c r="AP11" s="737">
        <v>3.8</v>
      </c>
      <c r="AQ11" s="803">
        <v>3846392.7</v>
      </c>
      <c r="AR11" s="737">
        <v>3.81</v>
      </c>
      <c r="AS11" s="803">
        <v>3847940.39</v>
      </c>
      <c r="AT11" s="737">
        <v>3.81</v>
      </c>
      <c r="AU11" s="803">
        <v>3849488.45</v>
      </c>
      <c r="AV11" s="737">
        <v>3.8</v>
      </c>
    </row>
    <row r="12" spans="1:48" ht="15">
      <c r="A12" s="441" t="s">
        <v>133</v>
      </c>
      <c r="B12" s="444" t="s">
        <v>134</v>
      </c>
      <c r="C12" s="804">
        <v>3066474.9</v>
      </c>
      <c r="D12" s="737">
        <v>3.04</v>
      </c>
      <c r="E12" s="804">
        <v>3068115.3</v>
      </c>
      <c r="F12" s="737">
        <v>3.0500000000000003</v>
      </c>
      <c r="G12" s="804">
        <v>3069756.3</v>
      </c>
      <c r="H12" s="737">
        <v>3.06</v>
      </c>
      <c r="I12" s="804">
        <v>3071398.2</v>
      </c>
      <c r="J12" s="737">
        <v>3.06</v>
      </c>
      <c r="K12" s="804">
        <v>3073040.7</v>
      </c>
      <c r="L12" s="737">
        <v>3.06</v>
      </c>
      <c r="M12" s="804">
        <v>3077974.5</v>
      </c>
      <c r="N12" s="737">
        <v>3.06</v>
      </c>
      <c r="O12" s="804">
        <v>3079620.6</v>
      </c>
      <c r="P12" s="737">
        <v>3.06</v>
      </c>
      <c r="Q12" s="804">
        <v>2445013.0299999998</v>
      </c>
      <c r="R12" s="737">
        <v>2.4300000000000002</v>
      </c>
      <c r="S12" s="804">
        <v>2445949.56</v>
      </c>
      <c r="T12" s="737">
        <v>2.4300000000000002</v>
      </c>
      <c r="U12" s="804">
        <v>2446886.33</v>
      </c>
      <c r="V12" s="737">
        <v>2.4300000000000002</v>
      </c>
      <c r="W12" s="804">
        <v>2449699.04</v>
      </c>
      <c r="X12" s="737">
        <v>2.4300000000000002</v>
      </c>
      <c r="Y12" s="804">
        <v>2450637.25</v>
      </c>
      <c r="Z12" s="737">
        <v>2.4300000000000002</v>
      </c>
      <c r="AA12" s="804">
        <v>2451575.94</v>
      </c>
      <c r="AB12" s="737">
        <v>2.4300000000000002</v>
      </c>
      <c r="AC12" s="804">
        <v>2452514.87</v>
      </c>
      <c r="AD12" s="737">
        <v>2.4300000000000002</v>
      </c>
      <c r="AE12" s="804">
        <v>2453454.27</v>
      </c>
      <c r="AF12" s="737">
        <v>2.44</v>
      </c>
      <c r="AG12" s="804">
        <v>2456274.41</v>
      </c>
      <c r="AH12" s="737">
        <v>2.4300000000000002</v>
      </c>
      <c r="AI12" s="804">
        <v>2457215.2400000002</v>
      </c>
      <c r="AJ12" s="737">
        <v>2.44</v>
      </c>
      <c r="AK12" s="804">
        <v>2458156.33</v>
      </c>
      <c r="AL12" s="737">
        <v>2.44</v>
      </c>
      <c r="AM12" s="804">
        <v>2459097.89</v>
      </c>
      <c r="AN12" s="737">
        <v>2.44</v>
      </c>
      <c r="AO12" s="804">
        <v>2460039.9300000002</v>
      </c>
      <c r="AP12" s="737">
        <v>2.44</v>
      </c>
      <c r="AQ12" s="804">
        <v>2462867.7200000002</v>
      </c>
      <c r="AR12" s="737">
        <v>2.44</v>
      </c>
      <c r="AS12" s="804">
        <v>2463810.9500000002</v>
      </c>
      <c r="AT12" s="737">
        <v>2.44</v>
      </c>
      <c r="AU12" s="804">
        <v>2464754.67</v>
      </c>
      <c r="AV12" s="737">
        <v>2.44</v>
      </c>
    </row>
    <row r="13" spans="1:48" ht="15">
      <c r="A13" s="442" t="s">
        <v>38</v>
      </c>
      <c r="B13" s="442" t="s">
        <v>39</v>
      </c>
      <c r="C13" s="805">
        <v>3803314.1</v>
      </c>
      <c r="D13" s="741">
        <v>3.78</v>
      </c>
      <c r="E13" s="805">
        <v>3804844.38</v>
      </c>
      <c r="F13" s="741">
        <v>3.79</v>
      </c>
      <c r="G13" s="805">
        <v>3806375.03</v>
      </c>
      <c r="H13" s="741">
        <v>3.79</v>
      </c>
      <c r="I13" s="805">
        <v>3807906.44</v>
      </c>
      <c r="J13" s="741">
        <v>3.79</v>
      </c>
      <c r="K13" s="805">
        <v>3809438.61</v>
      </c>
      <c r="L13" s="741">
        <v>3.79</v>
      </c>
      <c r="M13" s="805">
        <v>3814038.52</v>
      </c>
      <c r="N13" s="741">
        <v>3.8</v>
      </c>
      <c r="O13" s="805">
        <v>3815572.96</v>
      </c>
      <c r="P13" s="741">
        <v>3.79</v>
      </c>
      <c r="Q13" s="805">
        <v>4000000</v>
      </c>
      <c r="R13" s="741">
        <v>3.98</v>
      </c>
      <c r="S13" s="805">
        <v>4001930.4</v>
      </c>
      <c r="T13" s="741">
        <v>3.98</v>
      </c>
      <c r="U13" s="805">
        <v>4003861.2</v>
      </c>
      <c r="V13" s="741">
        <v>3.98</v>
      </c>
      <c r="W13" s="805">
        <v>4009660.4</v>
      </c>
      <c r="X13" s="741">
        <v>3.98</v>
      </c>
      <c r="Y13" s="805">
        <v>4011595.2</v>
      </c>
      <c r="Z13" s="741">
        <v>3.98</v>
      </c>
      <c r="AA13" s="805">
        <v>4013531.2</v>
      </c>
      <c r="AB13" s="741">
        <v>3.98</v>
      </c>
      <c r="AC13" s="805">
        <v>4015468</v>
      </c>
      <c r="AD13" s="741">
        <v>3.9899999999999998</v>
      </c>
      <c r="AE13" s="805">
        <v>4017405.6</v>
      </c>
      <c r="AF13" s="741">
        <v>3.99</v>
      </c>
      <c r="AG13" s="805">
        <v>4023224.4</v>
      </c>
      <c r="AH13" s="741">
        <v>3.99</v>
      </c>
      <c r="AI13" s="805">
        <v>4025165.6</v>
      </c>
      <c r="AJ13" s="741">
        <v>3.99</v>
      </c>
      <c r="AK13" s="805">
        <v>4027108</v>
      </c>
      <c r="AL13" s="741">
        <v>3.99</v>
      </c>
      <c r="AM13" s="805">
        <v>4029051.2</v>
      </c>
      <c r="AN13" s="741">
        <v>3.99</v>
      </c>
      <c r="AO13" s="805">
        <v>4030995.6</v>
      </c>
      <c r="AP13" s="741">
        <v>3.99</v>
      </c>
      <c r="AQ13" s="805">
        <v>4036834</v>
      </c>
      <c r="AR13" s="741">
        <v>4</v>
      </c>
      <c r="AS13" s="805">
        <v>4038782</v>
      </c>
      <c r="AT13" s="741">
        <v>4</v>
      </c>
      <c r="AU13" s="805">
        <v>4040730.8</v>
      </c>
      <c r="AV13" s="741">
        <v>3.99</v>
      </c>
    </row>
    <row r="14" spans="1:48" thickBot="1">
      <c r="A14" s="443" t="s">
        <v>100</v>
      </c>
      <c r="B14" s="443" t="s">
        <v>101</v>
      </c>
      <c r="C14" s="806">
        <v>2436600.75</v>
      </c>
      <c r="D14" s="737">
        <v>2.42</v>
      </c>
      <c r="E14" s="806">
        <v>2437533.9300000002</v>
      </c>
      <c r="F14" s="737">
        <v>2.4300000000000002</v>
      </c>
      <c r="G14" s="806">
        <v>2438467.59</v>
      </c>
      <c r="H14" s="737">
        <v>2.4300000000000002</v>
      </c>
      <c r="I14" s="806">
        <v>2439401.4900000002</v>
      </c>
      <c r="J14" s="737">
        <v>2.4300000000000002</v>
      </c>
      <c r="K14" s="806">
        <v>2440335.87</v>
      </c>
      <c r="L14" s="737">
        <v>2.4300000000000002</v>
      </c>
      <c r="M14" s="806">
        <v>2443141.16</v>
      </c>
      <c r="N14" s="737">
        <v>2.4300000000000002</v>
      </c>
      <c r="O14" s="806">
        <v>2444076.9700000002</v>
      </c>
      <c r="P14" s="737">
        <v>2.4300000000000002</v>
      </c>
      <c r="Q14" s="806">
        <v>3081267.9</v>
      </c>
      <c r="R14" s="737">
        <v>3.06</v>
      </c>
      <c r="S14" s="806">
        <v>3082915.8</v>
      </c>
      <c r="T14" s="737">
        <v>3.06</v>
      </c>
      <c r="U14" s="806">
        <v>3084564.9</v>
      </c>
      <c r="V14" s="737">
        <v>3.07</v>
      </c>
      <c r="W14" s="806">
        <v>3089517</v>
      </c>
      <c r="X14" s="737">
        <v>3.07</v>
      </c>
      <c r="Y14" s="806">
        <v>3091169.4</v>
      </c>
      <c r="Z14" s="737">
        <v>3.0799999999999996</v>
      </c>
      <c r="AA14" s="806">
        <v>3092822.7</v>
      </c>
      <c r="AB14" s="737">
        <v>3.0799999999999996</v>
      </c>
      <c r="AC14" s="806">
        <v>3094476.9</v>
      </c>
      <c r="AD14" s="737">
        <v>3.07</v>
      </c>
      <c r="AE14" s="806">
        <v>3096132</v>
      </c>
      <c r="AF14" s="737">
        <v>3.07</v>
      </c>
      <c r="AG14" s="806">
        <v>3101102.7</v>
      </c>
      <c r="AH14" s="737">
        <v>3.07</v>
      </c>
      <c r="AI14" s="806">
        <v>3102761.4</v>
      </c>
      <c r="AJ14" s="737">
        <v>3.08</v>
      </c>
      <c r="AK14" s="806">
        <v>3104421</v>
      </c>
      <c r="AL14" s="737">
        <v>3.08</v>
      </c>
      <c r="AM14" s="806">
        <v>3106081.5</v>
      </c>
      <c r="AN14" s="737">
        <v>3.08</v>
      </c>
      <c r="AO14" s="806">
        <v>3107742.6</v>
      </c>
      <c r="AP14" s="737">
        <v>3.08</v>
      </c>
      <c r="AQ14" s="806">
        <v>3112731.9</v>
      </c>
      <c r="AR14" s="737">
        <v>3.08</v>
      </c>
      <c r="AS14" s="806">
        <v>3114396.9</v>
      </c>
      <c r="AT14" s="737">
        <v>3.08</v>
      </c>
      <c r="AU14" s="806">
        <v>3116062.5</v>
      </c>
      <c r="AV14" s="737">
        <v>3.08</v>
      </c>
    </row>
    <row r="15" spans="1:48" ht="16.5" thickBot="1">
      <c r="A15" s="899" t="s">
        <v>129</v>
      </c>
      <c r="B15" s="928"/>
      <c r="C15" s="498">
        <f t="shared" ref="C15:H15" si="7">SUM(C11:C14)</f>
        <v>13467801.75</v>
      </c>
      <c r="D15" s="498">
        <f t="shared" si="7"/>
        <v>13.37</v>
      </c>
      <c r="E15" s="498">
        <f t="shared" si="7"/>
        <v>13473913.609999999</v>
      </c>
      <c r="F15" s="498">
        <f t="shared" si="7"/>
        <v>13.420000000000002</v>
      </c>
      <c r="G15" s="498">
        <f t="shared" si="7"/>
        <v>13480028.119999999</v>
      </c>
      <c r="H15" s="498">
        <f t="shared" si="7"/>
        <v>13.43</v>
      </c>
      <c r="I15" s="498">
        <f t="shared" ref="I15:P15" si="8">SUM(I11:I14)</f>
        <v>13486145.33</v>
      </c>
      <c r="J15" s="498">
        <f t="shared" si="8"/>
        <v>13.43</v>
      </c>
      <c r="K15" s="498">
        <f t="shared" si="8"/>
        <v>13492265.579999998</v>
      </c>
      <c r="L15" s="498">
        <f t="shared" si="8"/>
        <v>13.43</v>
      </c>
      <c r="M15" s="498">
        <f t="shared" si="8"/>
        <v>13510643.380000001</v>
      </c>
      <c r="N15" s="498">
        <f t="shared" si="8"/>
        <v>13.440000000000001</v>
      </c>
      <c r="O15" s="498">
        <f t="shared" si="8"/>
        <v>13516774.529999999</v>
      </c>
      <c r="P15" s="498">
        <f t="shared" si="8"/>
        <v>13.43</v>
      </c>
      <c r="Q15" s="498">
        <f t="shared" ref="Q15:V15" si="9">SUM(Q11:Q14)</f>
        <v>13343389.08</v>
      </c>
      <c r="R15" s="498">
        <f t="shared" si="9"/>
        <v>13.270000000000001</v>
      </c>
      <c r="S15" s="498">
        <f t="shared" si="9"/>
        <v>13349439.489999998</v>
      </c>
      <c r="T15" s="498">
        <f t="shared" si="9"/>
        <v>13.270000000000001</v>
      </c>
      <c r="U15" s="498">
        <f t="shared" si="9"/>
        <v>13355492.49</v>
      </c>
      <c r="V15" s="498">
        <f t="shared" si="9"/>
        <v>13.270000000000001</v>
      </c>
      <c r="W15" s="498">
        <f t="shared" ref="W15:AB15" si="10">SUM(W11:W14)</f>
        <v>13373669.279999999</v>
      </c>
      <c r="X15" s="498">
        <f t="shared" si="10"/>
        <v>13.270000000000001</v>
      </c>
      <c r="Y15" s="498">
        <f t="shared" si="10"/>
        <v>13379733.67</v>
      </c>
      <c r="Z15" s="498">
        <f t="shared" si="10"/>
        <v>13.290000000000001</v>
      </c>
      <c r="AA15" s="498">
        <f t="shared" si="10"/>
        <v>13385801.02</v>
      </c>
      <c r="AB15" s="498">
        <f t="shared" si="10"/>
        <v>13.290000000000001</v>
      </c>
      <c r="AC15" s="498">
        <f t="shared" ref="AC15:AH15" si="11">SUM(AC11:AC14)</f>
        <v>13391871.060000001</v>
      </c>
      <c r="AD15" s="498">
        <f t="shared" si="11"/>
        <v>13.290000000000001</v>
      </c>
      <c r="AE15" s="498">
        <f t="shared" si="11"/>
        <v>13397943.66</v>
      </c>
      <c r="AF15" s="498">
        <f t="shared" si="11"/>
        <v>13.3</v>
      </c>
      <c r="AG15" s="498">
        <f t="shared" si="11"/>
        <v>13416178.949999999</v>
      </c>
      <c r="AH15" s="498">
        <f t="shared" si="11"/>
        <v>13.290000000000001</v>
      </c>
      <c r="AI15" s="498">
        <f t="shared" ref="AI15:AP15" si="12">SUM(AI11:AI14)</f>
        <v>13422262.83</v>
      </c>
      <c r="AJ15" s="498">
        <f t="shared" si="12"/>
        <v>13.31</v>
      </c>
      <c r="AK15" s="498">
        <f t="shared" si="12"/>
        <v>13428349.82</v>
      </c>
      <c r="AL15" s="498">
        <f t="shared" si="12"/>
        <v>13.31</v>
      </c>
      <c r="AM15" s="498">
        <f t="shared" si="12"/>
        <v>13434439.350000001</v>
      </c>
      <c r="AN15" s="498">
        <f t="shared" si="12"/>
        <v>13.31</v>
      </c>
      <c r="AO15" s="498">
        <f t="shared" si="12"/>
        <v>13440531.93</v>
      </c>
      <c r="AP15" s="498">
        <f t="shared" si="12"/>
        <v>13.31</v>
      </c>
      <c r="AQ15" s="498">
        <f t="shared" ref="AQ15:AV15" si="13">SUM(AQ11:AQ14)</f>
        <v>13458826.32</v>
      </c>
      <c r="AR15" s="498">
        <f t="shared" si="13"/>
        <v>13.33</v>
      </c>
      <c r="AS15" s="498">
        <f t="shared" si="13"/>
        <v>13464930.24</v>
      </c>
      <c r="AT15" s="498">
        <f t="shared" si="13"/>
        <v>13.33</v>
      </c>
      <c r="AU15" s="498">
        <f t="shared" si="13"/>
        <v>13471036.42</v>
      </c>
      <c r="AV15" s="498">
        <f t="shared" si="13"/>
        <v>13.31</v>
      </c>
    </row>
    <row r="16" spans="1:48" ht="32.25" thickBot="1">
      <c r="A16" s="77" t="s">
        <v>41</v>
      </c>
      <c r="B16" s="78" t="s">
        <v>42</v>
      </c>
      <c r="C16" s="412"/>
      <c r="D16" s="499"/>
      <c r="E16" s="412"/>
      <c r="F16" s="499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  <c r="AS16" s="412"/>
      <c r="AT16" s="499"/>
      <c r="AU16" s="412"/>
      <c r="AV16" s="499"/>
    </row>
    <row r="17" spans="1:48" ht="16.5" thickBot="1">
      <c r="A17" s="920" t="s">
        <v>127</v>
      </c>
      <c r="B17" s="920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414"/>
      <c r="AP17" s="414"/>
      <c r="AQ17" s="414"/>
      <c r="AR17" s="414"/>
      <c r="AS17" s="414"/>
      <c r="AT17" s="414"/>
      <c r="AU17" s="414"/>
      <c r="AV17" s="414"/>
    </row>
    <row r="18" spans="1:48">
      <c r="A18" s="704" t="s">
        <v>115</v>
      </c>
      <c r="B18" s="692"/>
      <c r="C18" s="500">
        <v>550495</v>
      </c>
      <c r="D18" s="769">
        <v>0.55000000000000004</v>
      </c>
      <c r="E18" s="500">
        <v>550495</v>
      </c>
      <c r="F18" s="769">
        <v>0.55000000000000004</v>
      </c>
      <c r="G18" s="500">
        <v>550495</v>
      </c>
      <c r="H18" s="769">
        <v>0.55000000000000004</v>
      </c>
      <c r="I18" s="500">
        <v>550495</v>
      </c>
      <c r="J18" s="769">
        <v>0.55000000000000004</v>
      </c>
      <c r="K18" s="500">
        <v>550495</v>
      </c>
      <c r="L18" s="769">
        <v>0.55000000000000004</v>
      </c>
      <c r="M18" s="500">
        <v>550495</v>
      </c>
      <c r="N18" s="769">
        <v>0.55000000000000004</v>
      </c>
      <c r="O18" s="500">
        <v>550495</v>
      </c>
      <c r="P18" s="769">
        <v>0.55000000000000004</v>
      </c>
      <c r="Q18" s="500">
        <v>550495</v>
      </c>
      <c r="R18" s="769">
        <v>0.55000000000000004</v>
      </c>
      <c r="S18" s="500">
        <v>550495</v>
      </c>
      <c r="T18" s="769">
        <v>0.55000000000000004</v>
      </c>
      <c r="U18" s="500">
        <v>550495</v>
      </c>
      <c r="V18" s="769">
        <v>0.55000000000000004</v>
      </c>
      <c r="W18" s="500">
        <v>550495</v>
      </c>
      <c r="X18" s="769">
        <v>0.55000000000000004</v>
      </c>
      <c r="Y18" s="500">
        <v>550495</v>
      </c>
      <c r="Z18" s="769">
        <v>0.55000000000000004</v>
      </c>
      <c r="AA18" s="500">
        <v>550495</v>
      </c>
      <c r="AB18" s="769">
        <v>0.54</v>
      </c>
      <c r="AC18" s="500">
        <v>550495</v>
      </c>
      <c r="AD18" s="769">
        <v>0.54</v>
      </c>
      <c r="AE18" s="500">
        <v>550495</v>
      </c>
      <c r="AF18" s="769">
        <v>0.55000000000000004</v>
      </c>
      <c r="AG18" s="500">
        <v>550495</v>
      </c>
      <c r="AH18" s="769">
        <v>0.55000000000000004</v>
      </c>
      <c r="AI18" s="500">
        <v>550495</v>
      </c>
      <c r="AJ18" s="769">
        <v>0.55000000000000004</v>
      </c>
      <c r="AK18" s="500">
        <v>550495</v>
      </c>
      <c r="AL18" s="769">
        <v>0.55000000000000004</v>
      </c>
      <c r="AM18" s="500">
        <v>550495</v>
      </c>
      <c r="AN18" s="769">
        <v>0.54</v>
      </c>
      <c r="AO18" s="500">
        <v>550495</v>
      </c>
      <c r="AP18" s="769">
        <v>0.54</v>
      </c>
      <c r="AQ18" s="500">
        <v>550495</v>
      </c>
      <c r="AR18" s="769">
        <v>0.54</v>
      </c>
      <c r="AS18" s="500">
        <v>550495</v>
      </c>
      <c r="AT18" s="769">
        <v>0.54</v>
      </c>
      <c r="AU18" s="500">
        <v>550495</v>
      </c>
      <c r="AV18" s="769">
        <v>0.55000000000000004</v>
      </c>
    </row>
    <row r="19" spans="1:48">
      <c r="A19" s="704" t="s">
        <v>116</v>
      </c>
      <c r="B19" s="692"/>
      <c r="C19" s="502">
        <v>1188246.17</v>
      </c>
      <c r="D19" s="770">
        <v>1.18</v>
      </c>
      <c r="E19" s="502">
        <v>1188246.17</v>
      </c>
      <c r="F19" s="770">
        <v>1.18</v>
      </c>
      <c r="G19" s="502">
        <v>1188246.17</v>
      </c>
      <c r="H19" s="770">
        <v>1.18</v>
      </c>
      <c r="I19" s="502">
        <v>1188246.17</v>
      </c>
      <c r="J19" s="770">
        <v>1.18</v>
      </c>
      <c r="K19" s="502">
        <v>1188246.17</v>
      </c>
      <c r="L19" s="770">
        <v>1.18</v>
      </c>
      <c r="M19" s="502">
        <v>1188246.17</v>
      </c>
      <c r="N19" s="770">
        <v>1.18</v>
      </c>
      <c r="O19" s="502">
        <v>1188246.17</v>
      </c>
      <c r="P19" s="770">
        <v>1.18</v>
      </c>
      <c r="Q19" s="502">
        <v>1188246.17</v>
      </c>
      <c r="R19" s="770">
        <v>1.18</v>
      </c>
      <c r="S19" s="502">
        <v>1188246.17</v>
      </c>
      <c r="T19" s="770">
        <v>1.18</v>
      </c>
      <c r="U19" s="502">
        <v>1188246.17</v>
      </c>
      <c r="V19" s="770">
        <v>1.18</v>
      </c>
      <c r="W19" s="502">
        <v>1188246.17</v>
      </c>
      <c r="X19" s="770">
        <v>1.18</v>
      </c>
      <c r="Y19" s="502">
        <v>1188246.17</v>
      </c>
      <c r="Z19" s="770">
        <v>1.18</v>
      </c>
      <c r="AA19" s="502">
        <v>1188246.17</v>
      </c>
      <c r="AB19" s="770">
        <v>1.18</v>
      </c>
      <c r="AC19" s="502">
        <v>1188246.17</v>
      </c>
      <c r="AD19" s="770">
        <v>1.18</v>
      </c>
      <c r="AE19" s="502">
        <v>1188246.17</v>
      </c>
      <c r="AF19" s="770">
        <v>1.18</v>
      </c>
      <c r="AG19" s="502">
        <v>1188246.17</v>
      </c>
      <c r="AH19" s="770">
        <v>1.18</v>
      </c>
      <c r="AI19" s="502">
        <v>1188246.17</v>
      </c>
      <c r="AJ19" s="770">
        <v>1.18</v>
      </c>
      <c r="AK19" s="502">
        <v>1188246.17</v>
      </c>
      <c r="AL19" s="770">
        <v>1.18</v>
      </c>
      <c r="AM19" s="502">
        <v>1188246.17</v>
      </c>
      <c r="AN19" s="770">
        <v>1.18</v>
      </c>
      <c r="AO19" s="502">
        <v>1188246.17</v>
      </c>
      <c r="AP19" s="770">
        <v>1.18</v>
      </c>
      <c r="AQ19" s="502">
        <v>1188246.17</v>
      </c>
      <c r="AR19" s="770">
        <v>1.18</v>
      </c>
      <c r="AS19" s="502">
        <v>1188246.17</v>
      </c>
      <c r="AT19" s="770">
        <v>1.18</v>
      </c>
      <c r="AU19" s="502">
        <v>1188246.17</v>
      </c>
      <c r="AV19" s="770">
        <v>1.17</v>
      </c>
    </row>
    <row r="20" spans="1:48" ht="16.5" thickBot="1">
      <c r="A20" s="704" t="s">
        <v>117</v>
      </c>
      <c r="B20" s="692"/>
      <c r="C20" s="503">
        <v>5267242.53</v>
      </c>
      <c r="D20" s="769">
        <v>5.23</v>
      </c>
      <c r="E20" s="503">
        <v>5267242.53</v>
      </c>
      <c r="F20" s="769">
        <v>5.25</v>
      </c>
      <c r="G20" s="503">
        <v>5267242.53</v>
      </c>
      <c r="H20" s="769">
        <v>5.25</v>
      </c>
      <c r="I20" s="503">
        <v>5267242.53</v>
      </c>
      <c r="J20" s="769">
        <v>5.25</v>
      </c>
      <c r="K20" s="503">
        <v>5267242.53</v>
      </c>
      <c r="L20" s="769">
        <v>5.24</v>
      </c>
      <c r="M20" s="503">
        <v>5267242.53</v>
      </c>
      <c r="N20" s="769">
        <v>5.24</v>
      </c>
      <c r="O20" s="503">
        <v>5267242.53</v>
      </c>
      <c r="P20" s="769">
        <v>5.23</v>
      </c>
      <c r="Q20" s="503">
        <v>5267242.53</v>
      </c>
      <c r="R20" s="769">
        <v>5.24</v>
      </c>
      <c r="S20" s="503">
        <v>5267242.53</v>
      </c>
      <c r="T20" s="769">
        <v>5.23</v>
      </c>
      <c r="U20" s="503">
        <v>5267242.53</v>
      </c>
      <c r="V20" s="769">
        <v>5.23</v>
      </c>
      <c r="W20" s="503">
        <v>5267242.53</v>
      </c>
      <c r="X20" s="769">
        <v>5.23</v>
      </c>
      <c r="Y20" s="503">
        <v>5267242.53</v>
      </c>
      <c r="Z20" s="769">
        <v>5.23</v>
      </c>
      <c r="AA20" s="503">
        <v>5267242.53</v>
      </c>
      <c r="AB20" s="769">
        <v>5.23</v>
      </c>
      <c r="AC20" s="503">
        <v>5267242.53</v>
      </c>
      <c r="AD20" s="769">
        <v>5.23</v>
      </c>
      <c r="AE20" s="503">
        <v>5267242.53</v>
      </c>
      <c r="AF20" s="769">
        <v>5.23</v>
      </c>
      <c r="AG20" s="503">
        <v>5267242.53</v>
      </c>
      <c r="AH20" s="769">
        <v>5.22</v>
      </c>
      <c r="AI20" s="503">
        <v>5267242.53</v>
      </c>
      <c r="AJ20" s="769">
        <v>5.22</v>
      </c>
      <c r="AK20" s="503">
        <v>5267242.53</v>
      </c>
      <c r="AL20" s="769">
        <v>5.22</v>
      </c>
      <c r="AM20" s="503">
        <v>5267242.53</v>
      </c>
      <c r="AN20" s="769">
        <v>5.22</v>
      </c>
      <c r="AO20" s="503">
        <v>5267242.53</v>
      </c>
      <c r="AP20" s="769">
        <v>5.21</v>
      </c>
      <c r="AQ20" s="503">
        <v>5267242.53</v>
      </c>
      <c r="AR20" s="769">
        <v>5.22</v>
      </c>
      <c r="AS20" s="503">
        <v>5267242.53</v>
      </c>
      <c r="AT20" s="769">
        <v>5.22</v>
      </c>
      <c r="AU20" s="503">
        <v>5267242.53</v>
      </c>
      <c r="AV20" s="769">
        <v>5.2</v>
      </c>
    </row>
    <row r="21" spans="1:48" ht="16.5" thickBot="1">
      <c r="A21" s="903" t="s">
        <v>126</v>
      </c>
      <c r="B21" s="904"/>
      <c r="C21" s="414">
        <f t="shared" ref="C21:H21" si="14">SUM(C18:C20)</f>
        <v>7005983.7000000002</v>
      </c>
      <c r="D21" s="414">
        <f t="shared" si="14"/>
        <v>6.9600000000000009</v>
      </c>
      <c r="E21" s="414">
        <f t="shared" si="14"/>
        <v>7005983.7000000002</v>
      </c>
      <c r="F21" s="414">
        <f t="shared" si="14"/>
        <v>6.98</v>
      </c>
      <c r="G21" s="414">
        <f t="shared" si="14"/>
        <v>7005983.7000000002</v>
      </c>
      <c r="H21" s="414">
        <f t="shared" si="14"/>
        <v>6.98</v>
      </c>
      <c r="I21" s="414">
        <f t="shared" ref="I21:P21" si="15">SUM(I18:I20)</f>
        <v>7005983.7000000002</v>
      </c>
      <c r="J21" s="414">
        <f t="shared" si="15"/>
        <v>6.98</v>
      </c>
      <c r="K21" s="414">
        <f t="shared" si="15"/>
        <v>7005983.7000000002</v>
      </c>
      <c r="L21" s="414">
        <f t="shared" si="15"/>
        <v>6.9700000000000006</v>
      </c>
      <c r="M21" s="414">
        <f t="shared" si="15"/>
        <v>7005983.7000000002</v>
      </c>
      <c r="N21" s="414">
        <f t="shared" si="15"/>
        <v>6.9700000000000006</v>
      </c>
      <c r="O21" s="414">
        <f t="shared" si="15"/>
        <v>7005983.7000000002</v>
      </c>
      <c r="P21" s="414">
        <f t="shared" si="15"/>
        <v>6.9600000000000009</v>
      </c>
      <c r="Q21" s="414">
        <f t="shared" ref="Q21:V21" si="16">SUM(Q18:Q20)</f>
        <v>7005983.7000000002</v>
      </c>
      <c r="R21" s="414">
        <f t="shared" si="16"/>
        <v>6.9700000000000006</v>
      </c>
      <c r="S21" s="414">
        <f t="shared" si="16"/>
        <v>7005983.7000000002</v>
      </c>
      <c r="T21" s="414">
        <f t="shared" si="16"/>
        <v>6.9600000000000009</v>
      </c>
      <c r="U21" s="414">
        <f t="shared" si="16"/>
        <v>7005983.7000000002</v>
      </c>
      <c r="V21" s="414">
        <f t="shared" si="16"/>
        <v>6.9600000000000009</v>
      </c>
      <c r="W21" s="414">
        <f t="shared" ref="W21:AB21" si="17">SUM(W18:W20)</f>
        <v>7005983.7000000002</v>
      </c>
      <c r="X21" s="414">
        <f t="shared" si="17"/>
        <v>6.9600000000000009</v>
      </c>
      <c r="Y21" s="414">
        <f t="shared" si="17"/>
        <v>7005983.7000000002</v>
      </c>
      <c r="Z21" s="414">
        <f t="shared" si="17"/>
        <v>6.9600000000000009</v>
      </c>
      <c r="AA21" s="414">
        <f t="shared" si="17"/>
        <v>7005983.7000000002</v>
      </c>
      <c r="AB21" s="414">
        <f t="shared" si="17"/>
        <v>6.95</v>
      </c>
      <c r="AC21" s="414">
        <f t="shared" ref="AC21:AH21" si="18">SUM(AC18:AC20)</f>
        <v>7005983.7000000002</v>
      </c>
      <c r="AD21" s="414">
        <f t="shared" si="18"/>
        <v>6.95</v>
      </c>
      <c r="AE21" s="414">
        <f t="shared" si="18"/>
        <v>7005983.7000000002</v>
      </c>
      <c r="AF21" s="414">
        <f t="shared" si="18"/>
        <v>6.9600000000000009</v>
      </c>
      <c r="AG21" s="414">
        <f t="shared" si="18"/>
        <v>7005983.7000000002</v>
      </c>
      <c r="AH21" s="414">
        <f t="shared" si="18"/>
        <v>6.9499999999999993</v>
      </c>
      <c r="AI21" s="414">
        <f t="shared" ref="AI21:AP21" si="19">SUM(AI18:AI20)</f>
        <v>7005983.7000000002</v>
      </c>
      <c r="AJ21" s="414">
        <f t="shared" si="19"/>
        <v>6.9499999999999993</v>
      </c>
      <c r="AK21" s="414">
        <f t="shared" si="19"/>
        <v>7005983.7000000002</v>
      </c>
      <c r="AL21" s="414">
        <f t="shared" si="19"/>
        <v>6.9499999999999993</v>
      </c>
      <c r="AM21" s="414">
        <f t="shared" si="19"/>
        <v>7005983.7000000002</v>
      </c>
      <c r="AN21" s="414">
        <f t="shared" si="19"/>
        <v>6.9399999999999995</v>
      </c>
      <c r="AO21" s="414">
        <f t="shared" si="19"/>
        <v>7005983.7000000002</v>
      </c>
      <c r="AP21" s="414">
        <f t="shared" si="19"/>
        <v>6.93</v>
      </c>
      <c r="AQ21" s="414">
        <f t="shared" ref="AQ21:AV21" si="20">SUM(AQ18:AQ20)</f>
        <v>7005983.7000000002</v>
      </c>
      <c r="AR21" s="414">
        <f t="shared" si="20"/>
        <v>6.9399999999999995</v>
      </c>
      <c r="AS21" s="414">
        <f t="shared" si="20"/>
        <v>7005983.7000000002</v>
      </c>
      <c r="AT21" s="414">
        <f t="shared" si="20"/>
        <v>6.9399999999999995</v>
      </c>
      <c r="AU21" s="414">
        <f t="shared" si="20"/>
        <v>7005983.7000000002</v>
      </c>
      <c r="AV21" s="414">
        <f t="shared" si="20"/>
        <v>6.92</v>
      </c>
    </row>
    <row r="22" spans="1:48">
      <c r="A22" s="96" t="s">
        <v>45</v>
      </c>
      <c r="B22" s="56" t="s">
        <v>58</v>
      </c>
      <c r="C22" s="482">
        <v>451057.34</v>
      </c>
      <c r="D22" s="752">
        <v>0.45</v>
      </c>
      <c r="E22" s="482">
        <v>1057.3399999999999</v>
      </c>
      <c r="F22" s="752">
        <v>0</v>
      </c>
      <c r="G22" s="482">
        <v>522.08000000000004</v>
      </c>
      <c r="H22" s="752">
        <v>0</v>
      </c>
      <c r="I22" s="482">
        <v>43599.81</v>
      </c>
      <c r="J22" s="752">
        <v>0.04</v>
      </c>
      <c r="K22" s="482">
        <v>43599.81</v>
      </c>
      <c r="L22" s="752">
        <v>0.04</v>
      </c>
      <c r="M22" s="482">
        <v>43599.81</v>
      </c>
      <c r="N22" s="752">
        <v>0.04</v>
      </c>
      <c r="O22" s="482">
        <v>49250.76</v>
      </c>
      <c r="P22" s="752">
        <v>0.05</v>
      </c>
      <c r="Q22" s="482">
        <v>49250.76</v>
      </c>
      <c r="R22" s="752">
        <v>0.05</v>
      </c>
      <c r="S22" s="482">
        <v>228770.76</v>
      </c>
      <c r="T22" s="752">
        <v>0.23</v>
      </c>
      <c r="U22" s="482">
        <v>235901.42</v>
      </c>
      <c r="V22" s="752">
        <v>0.23</v>
      </c>
      <c r="W22" s="482">
        <v>235901.42</v>
      </c>
      <c r="X22" s="752">
        <v>0.23</v>
      </c>
      <c r="Y22" s="482">
        <v>235901.42</v>
      </c>
      <c r="Z22" s="752">
        <v>0.23</v>
      </c>
      <c r="AA22" s="482">
        <v>57888.92</v>
      </c>
      <c r="AB22" s="752">
        <v>0.06</v>
      </c>
      <c r="AC22" s="482">
        <v>888.92</v>
      </c>
      <c r="AD22" s="752">
        <v>0</v>
      </c>
      <c r="AE22" s="482">
        <v>888.92</v>
      </c>
      <c r="AF22" s="752">
        <v>0</v>
      </c>
      <c r="AG22" s="482">
        <v>888.92</v>
      </c>
      <c r="AH22" s="752">
        <v>0</v>
      </c>
      <c r="AI22" s="482">
        <v>888.92</v>
      </c>
      <c r="AJ22" s="752">
        <v>0</v>
      </c>
      <c r="AK22" s="482">
        <v>390750.92</v>
      </c>
      <c r="AL22" s="752">
        <v>0.39</v>
      </c>
      <c r="AM22" s="482">
        <v>390750.92</v>
      </c>
      <c r="AN22" s="752">
        <v>0.39</v>
      </c>
      <c r="AO22" s="482">
        <v>750.92</v>
      </c>
      <c r="AP22" s="752">
        <v>0</v>
      </c>
      <c r="AQ22" s="482">
        <v>750.92</v>
      </c>
      <c r="AR22" s="752">
        <v>0</v>
      </c>
      <c r="AS22" s="482">
        <v>750.92</v>
      </c>
      <c r="AT22" s="752">
        <v>0</v>
      </c>
      <c r="AU22" s="482">
        <v>687150.92</v>
      </c>
      <c r="AV22" s="752">
        <v>0.68</v>
      </c>
    </row>
    <row r="23" spans="1:48" ht="16.5" thickBot="1">
      <c r="A23" s="99" t="s">
        <v>45</v>
      </c>
      <c r="B23" s="56" t="s">
        <v>58</v>
      </c>
      <c r="C23" s="482">
        <v>23283.85</v>
      </c>
      <c r="D23" s="752">
        <v>0.02</v>
      </c>
      <c r="E23" s="733">
        <v>4021</v>
      </c>
      <c r="F23" s="752">
        <v>0</v>
      </c>
      <c r="G23" s="733">
        <v>3521.34</v>
      </c>
      <c r="H23" s="752">
        <v>0</v>
      </c>
      <c r="I23" s="733">
        <v>5200.3900000000003</v>
      </c>
      <c r="J23" s="752">
        <v>0.01</v>
      </c>
      <c r="K23" s="482">
        <v>18703.39</v>
      </c>
      <c r="L23" s="752">
        <v>0.02</v>
      </c>
      <c r="M23" s="482">
        <v>18703.39</v>
      </c>
      <c r="N23" s="752">
        <v>0.02</v>
      </c>
      <c r="O23" s="482">
        <v>18703.39</v>
      </c>
      <c r="P23" s="752">
        <v>0.02</v>
      </c>
      <c r="Q23" s="733">
        <v>18469.82</v>
      </c>
      <c r="R23" s="752">
        <v>0.02</v>
      </c>
      <c r="S23" s="482">
        <v>18469.82</v>
      </c>
      <c r="T23" s="752">
        <v>0.02</v>
      </c>
      <c r="U23" s="482">
        <v>18469.82</v>
      </c>
      <c r="V23" s="752">
        <v>0.02</v>
      </c>
      <c r="W23" s="482">
        <v>18469.82</v>
      </c>
      <c r="X23" s="752">
        <v>0.02</v>
      </c>
      <c r="Y23" s="482">
        <v>18469.82</v>
      </c>
      <c r="Z23" s="752">
        <v>0.02</v>
      </c>
      <c r="AA23" s="482">
        <v>19611.82</v>
      </c>
      <c r="AB23" s="752">
        <v>0.02</v>
      </c>
      <c r="AC23" s="733">
        <v>9177.5499999999993</v>
      </c>
      <c r="AD23" s="752">
        <v>0.01</v>
      </c>
      <c r="AE23" s="733">
        <v>9177.5499999999993</v>
      </c>
      <c r="AF23" s="752">
        <v>0.01</v>
      </c>
      <c r="AG23" s="733">
        <v>9177.5499999999993</v>
      </c>
      <c r="AH23" s="752">
        <v>0.01</v>
      </c>
      <c r="AI23" s="733">
        <v>1783.55</v>
      </c>
      <c r="AJ23" s="752">
        <v>0</v>
      </c>
      <c r="AK23" s="733">
        <v>5345.23</v>
      </c>
      <c r="AL23" s="752">
        <v>0.01</v>
      </c>
      <c r="AM23" s="733">
        <v>5345.23</v>
      </c>
      <c r="AN23" s="752">
        <v>0.01</v>
      </c>
      <c r="AO23" s="733">
        <v>5345.23</v>
      </c>
      <c r="AP23" s="752">
        <v>0.01</v>
      </c>
      <c r="AQ23" s="482">
        <v>5345.23</v>
      </c>
      <c r="AR23" s="752">
        <v>0.01</v>
      </c>
      <c r="AS23" s="482">
        <v>7378.06</v>
      </c>
      <c r="AT23" s="752">
        <v>0.01</v>
      </c>
      <c r="AU23" s="733">
        <v>13690.66</v>
      </c>
      <c r="AV23" s="752">
        <v>0.01</v>
      </c>
    </row>
    <row r="24" spans="1:48">
      <c r="A24" s="101"/>
      <c r="B24" s="56" t="s">
        <v>58</v>
      </c>
      <c r="C24" s="48">
        <v>4500000</v>
      </c>
      <c r="D24" s="752">
        <v>4.47</v>
      </c>
      <c r="E24" s="48">
        <v>4500000</v>
      </c>
      <c r="F24" s="752">
        <v>4.4800000000000004</v>
      </c>
      <c r="G24" s="48">
        <v>4500000</v>
      </c>
      <c r="H24" s="752">
        <v>4.4800000000000004</v>
      </c>
      <c r="I24" s="48">
        <v>4500000</v>
      </c>
      <c r="J24" s="752">
        <v>4.4800000000000004</v>
      </c>
      <c r="K24" s="48">
        <v>4500000</v>
      </c>
      <c r="L24" s="752">
        <v>4.4800000000000004</v>
      </c>
      <c r="M24" s="48">
        <v>4500000</v>
      </c>
      <c r="N24" s="752">
        <v>4.4700000000000006</v>
      </c>
      <c r="O24" s="48">
        <v>4500000</v>
      </c>
      <c r="P24" s="752">
        <v>4.47</v>
      </c>
      <c r="Q24" s="48">
        <v>4500000</v>
      </c>
      <c r="R24" s="752">
        <v>4.47</v>
      </c>
      <c r="S24" s="48">
        <v>4500000</v>
      </c>
      <c r="T24" s="752">
        <v>4.47</v>
      </c>
      <c r="U24" s="48">
        <v>4500000</v>
      </c>
      <c r="V24" s="752">
        <v>4.47</v>
      </c>
      <c r="W24" s="48">
        <v>4500000</v>
      </c>
      <c r="X24" s="752">
        <v>4.47</v>
      </c>
      <c r="Y24" s="48">
        <v>4500000</v>
      </c>
      <c r="Z24" s="752">
        <v>4.47</v>
      </c>
      <c r="AA24" s="48">
        <v>4500000</v>
      </c>
      <c r="AB24" s="752">
        <v>4.47</v>
      </c>
      <c r="AC24" s="48">
        <v>4500000</v>
      </c>
      <c r="AD24" s="752">
        <v>4.46</v>
      </c>
      <c r="AE24" s="48">
        <v>4500000</v>
      </c>
      <c r="AF24" s="752">
        <v>4.47</v>
      </c>
      <c r="AG24" s="48">
        <v>4500000</v>
      </c>
      <c r="AH24" s="752">
        <v>4.46</v>
      </c>
      <c r="AI24" s="48">
        <v>4500000</v>
      </c>
      <c r="AJ24" s="752">
        <v>4.46</v>
      </c>
      <c r="AK24" s="48">
        <v>4500000</v>
      </c>
      <c r="AL24" s="752">
        <v>4.46</v>
      </c>
      <c r="AM24" s="48">
        <v>4500000</v>
      </c>
      <c r="AN24" s="752">
        <v>4.46</v>
      </c>
      <c r="AO24" s="48">
        <v>4500000</v>
      </c>
      <c r="AP24" s="752">
        <v>4.45</v>
      </c>
      <c r="AQ24" s="48">
        <v>4500000</v>
      </c>
      <c r="AR24" s="752">
        <v>4.45</v>
      </c>
      <c r="AS24" s="48">
        <v>4500000</v>
      </c>
      <c r="AT24" s="752">
        <v>4.45</v>
      </c>
      <c r="AU24" s="48">
        <v>4500000</v>
      </c>
      <c r="AV24" s="752">
        <v>4.45</v>
      </c>
    </row>
    <row r="25" spans="1:48">
      <c r="A25" s="101"/>
      <c r="B25" s="56" t="s">
        <v>58</v>
      </c>
      <c r="C25" s="482">
        <v>480000</v>
      </c>
      <c r="D25" s="752">
        <v>0.48</v>
      </c>
      <c r="E25" s="482">
        <v>480000</v>
      </c>
      <c r="F25" s="752">
        <v>0.48</v>
      </c>
      <c r="G25" s="482">
        <v>480000</v>
      </c>
      <c r="H25" s="752">
        <v>0.48</v>
      </c>
      <c r="I25" s="482">
        <v>480000</v>
      </c>
      <c r="J25" s="752">
        <v>0.48</v>
      </c>
      <c r="K25" s="482">
        <v>480000</v>
      </c>
      <c r="L25" s="752">
        <v>0.48</v>
      </c>
      <c r="M25" s="482">
        <v>480000</v>
      </c>
      <c r="N25" s="752">
        <v>0.48</v>
      </c>
      <c r="O25" s="482">
        <v>480000</v>
      </c>
      <c r="P25" s="752">
        <v>0.47</v>
      </c>
      <c r="Q25" s="482">
        <v>480000</v>
      </c>
      <c r="R25" s="752">
        <v>0.47</v>
      </c>
      <c r="S25" s="482">
        <v>480000</v>
      </c>
      <c r="T25" s="752">
        <v>0.48</v>
      </c>
      <c r="U25" s="482">
        <v>480000</v>
      </c>
      <c r="V25" s="752">
        <v>0.48</v>
      </c>
      <c r="W25" s="482">
        <v>480000</v>
      </c>
      <c r="X25" s="752">
        <v>0.48</v>
      </c>
      <c r="Y25" s="482">
        <v>480000</v>
      </c>
      <c r="Z25" s="752">
        <v>0.48</v>
      </c>
      <c r="AA25" s="482">
        <v>1380000</v>
      </c>
      <c r="AB25" s="752">
        <v>1.37</v>
      </c>
      <c r="AC25" s="482">
        <v>1380000</v>
      </c>
      <c r="AD25" s="752">
        <v>1.37</v>
      </c>
      <c r="AE25" s="482">
        <v>1380000</v>
      </c>
      <c r="AF25" s="752">
        <v>1.37</v>
      </c>
      <c r="AG25" s="482">
        <v>1380000</v>
      </c>
      <c r="AH25" s="752">
        <v>1.37</v>
      </c>
      <c r="AI25" s="482">
        <v>1380000</v>
      </c>
      <c r="AJ25" s="752">
        <v>1.37</v>
      </c>
      <c r="AK25" s="811">
        <v>1345000</v>
      </c>
      <c r="AL25" s="752">
        <v>1.33</v>
      </c>
      <c r="AM25" s="811">
        <v>1345000</v>
      </c>
      <c r="AN25" s="752">
        <v>1.33</v>
      </c>
      <c r="AO25" s="811">
        <v>1735000</v>
      </c>
      <c r="AP25" s="752">
        <v>1.72</v>
      </c>
      <c r="AQ25" s="811">
        <v>1735000</v>
      </c>
      <c r="AR25" s="752">
        <v>1.72</v>
      </c>
      <c r="AS25" s="811">
        <v>1735000</v>
      </c>
      <c r="AT25" s="752">
        <v>1.72</v>
      </c>
      <c r="AU25" s="815">
        <v>1735000</v>
      </c>
      <c r="AV25" s="752">
        <v>1.71</v>
      </c>
    </row>
    <row r="26" spans="1:48">
      <c r="A26" s="103"/>
      <c r="B26" s="595" t="s">
        <v>102</v>
      </c>
      <c r="C26" s="48">
        <v>2000000</v>
      </c>
      <c r="D26" s="752">
        <v>1.98</v>
      </c>
      <c r="E26" s="48">
        <v>2000000</v>
      </c>
      <c r="F26" s="752">
        <v>1.99</v>
      </c>
      <c r="G26" s="48">
        <v>2000000</v>
      </c>
      <c r="H26" s="752">
        <v>1.99</v>
      </c>
      <c r="I26" s="48">
        <v>2000000</v>
      </c>
      <c r="J26" s="752">
        <v>1.99</v>
      </c>
      <c r="K26" s="48">
        <v>2000000</v>
      </c>
      <c r="L26" s="752">
        <v>1.99</v>
      </c>
      <c r="M26" s="48">
        <v>2000000</v>
      </c>
      <c r="N26" s="752">
        <v>1.99</v>
      </c>
      <c r="O26" s="48">
        <v>2000000</v>
      </c>
      <c r="P26" s="752">
        <v>1.99</v>
      </c>
      <c r="Q26" s="48">
        <v>2000000</v>
      </c>
      <c r="R26" s="752">
        <v>1.99</v>
      </c>
      <c r="S26" s="48">
        <v>2000000</v>
      </c>
      <c r="T26" s="752">
        <v>1.99</v>
      </c>
      <c r="U26" s="48">
        <v>2000000</v>
      </c>
      <c r="V26" s="752">
        <v>1.99</v>
      </c>
      <c r="W26" s="48">
        <v>2000000</v>
      </c>
      <c r="X26" s="752">
        <v>1.98</v>
      </c>
      <c r="Y26" s="48">
        <v>2000000</v>
      </c>
      <c r="Z26" s="752">
        <v>1.98</v>
      </c>
      <c r="AA26" s="48">
        <v>2000000</v>
      </c>
      <c r="AB26" s="752">
        <v>1.98</v>
      </c>
      <c r="AC26" s="48">
        <v>2000000</v>
      </c>
      <c r="AD26" s="752">
        <v>1.98</v>
      </c>
      <c r="AE26" s="48">
        <v>2000000</v>
      </c>
      <c r="AF26" s="752">
        <v>1.98</v>
      </c>
      <c r="AG26" s="48">
        <v>2000000</v>
      </c>
      <c r="AH26" s="752">
        <v>1.98</v>
      </c>
      <c r="AI26" s="48">
        <v>2000000</v>
      </c>
      <c r="AJ26" s="752">
        <v>1.98</v>
      </c>
      <c r="AK26" s="48">
        <v>2000000</v>
      </c>
      <c r="AL26" s="752">
        <v>1.98</v>
      </c>
      <c r="AM26" s="48">
        <v>2000000</v>
      </c>
      <c r="AN26" s="752">
        <v>1.98</v>
      </c>
      <c r="AO26" s="48">
        <v>2000000</v>
      </c>
      <c r="AP26" s="752">
        <v>1.98</v>
      </c>
      <c r="AQ26" s="48">
        <v>2000000</v>
      </c>
      <c r="AR26" s="752">
        <v>1.98</v>
      </c>
      <c r="AS26" s="48">
        <v>2000000</v>
      </c>
      <c r="AT26" s="752">
        <v>1.98</v>
      </c>
      <c r="AU26" s="48">
        <v>2000000</v>
      </c>
      <c r="AV26" s="752">
        <v>1.98</v>
      </c>
    </row>
    <row r="27" spans="1:48">
      <c r="A27" s="103"/>
      <c r="B27" s="107" t="s">
        <v>109</v>
      </c>
      <c r="C27" s="48">
        <v>9000000</v>
      </c>
      <c r="D27" s="752">
        <v>8.93</v>
      </c>
      <c r="E27" s="48">
        <v>9000000</v>
      </c>
      <c r="F27" s="752">
        <v>8.9700000000000006</v>
      </c>
      <c r="G27" s="48">
        <v>9000000</v>
      </c>
      <c r="H27" s="752">
        <v>8.9700000000000006</v>
      </c>
      <c r="I27" s="48">
        <v>9000000</v>
      </c>
      <c r="J27" s="752">
        <v>8.9700000000000006</v>
      </c>
      <c r="K27" s="48">
        <v>9000000</v>
      </c>
      <c r="L27" s="752">
        <v>8.9600000000000009</v>
      </c>
      <c r="M27" s="48">
        <v>9000000</v>
      </c>
      <c r="N27" s="752">
        <v>8.9499999999999993</v>
      </c>
      <c r="O27" s="48">
        <v>9000000</v>
      </c>
      <c r="P27" s="752">
        <v>8.94</v>
      </c>
      <c r="Q27" s="48">
        <v>9000000</v>
      </c>
      <c r="R27" s="752">
        <v>8.9499999999999993</v>
      </c>
      <c r="S27" s="48">
        <v>9000000</v>
      </c>
      <c r="T27" s="752">
        <v>8.9499999999999993</v>
      </c>
      <c r="U27" s="48">
        <v>9000000</v>
      </c>
      <c r="V27" s="752">
        <v>8.9499999999999993</v>
      </c>
      <c r="W27" s="48">
        <v>9000000</v>
      </c>
      <c r="X27" s="752">
        <v>8.93</v>
      </c>
      <c r="Y27" s="48">
        <v>9000000</v>
      </c>
      <c r="Z27" s="752">
        <v>8.94</v>
      </c>
      <c r="AA27" s="48">
        <v>9000000</v>
      </c>
      <c r="AB27" s="752">
        <v>8.93</v>
      </c>
      <c r="AC27" s="48">
        <v>9000000</v>
      </c>
      <c r="AD27" s="752">
        <v>8.93</v>
      </c>
      <c r="AE27" s="48">
        <v>9000000</v>
      </c>
      <c r="AF27" s="752">
        <v>8.94</v>
      </c>
      <c r="AG27" s="48">
        <v>9000000</v>
      </c>
      <c r="AH27" s="752">
        <v>8.92</v>
      </c>
      <c r="AI27" s="48">
        <v>9000000</v>
      </c>
      <c r="AJ27" s="752">
        <v>8.93</v>
      </c>
      <c r="AK27" s="48">
        <v>9000000</v>
      </c>
      <c r="AL27" s="752">
        <v>8.92</v>
      </c>
      <c r="AM27" s="48">
        <v>9000000</v>
      </c>
      <c r="AN27" s="752">
        <v>8.92</v>
      </c>
      <c r="AO27" s="48">
        <v>9000000</v>
      </c>
      <c r="AP27" s="752">
        <v>8.91</v>
      </c>
      <c r="AQ27" s="48">
        <v>9000000</v>
      </c>
      <c r="AR27" s="752">
        <v>8.91</v>
      </c>
      <c r="AS27" s="48">
        <v>9000000</v>
      </c>
      <c r="AT27" s="752">
        <v>8.9</v>
      </c>
      <c r="AU27" s="48">
        <v>9000000</v>
      </c>
      <c r="AV27" s="752">
        <v>8.89</v>
      </c>
    </row>
    <row r="28" spans="1:48">
      <c r="A28" s="103"/>
      <c r="B28" s="107" t="s">
        <v>113</v>
      </c>
      <c r="C28" s="48">
        <v>6000000</v>
      </c>
      <c r="D28" s="752">
        <v>5.96</v>
      </c>
      <c r="E28" s="48">
        <v>6000000</v>
      </c>
      <c r="F28" s="752">
        <v>5.98</v>
      </c>
      <c r="G28" s="48">
        <v>6000000</v>
      </c>
      <c r="H28" s="752">
        <v>5.98</v>
      </c>
      <c r="I28" s="48">
        <v>6000000</v>
      </c>
      <c r="J28" s="752">
        <v>5.98</v>
      </c>
      <c r="K28" s="48">
        <v>6000000</v>
      </c>
      <c r="L28" s="752">
        <v>5.9799999999999995</v>
      </c>
      <c r="M28" s="48">
        <v>6000000</v>
      </c>
      <c r="N28" s="752">
        <v>5.97</v>
      </c>
      <c r="O28" s="48">
        <v>6000000</v>
      </c>
      <c r="P28" s="752">
        <v>5.96</v>
      </c>
      <c r="Q28" s="48">
        <v>6000000</v>
      </c>
      <c r="R28" s="752">
        <v>5.97</v>
      </c>
      <c r="S28" s="48">
        <v>6000000</v>
      </c>
      <c r="T28" s="752">
        <v>5.96</v>
      </c>
      <c r="U28" s="48">
        <v>6000000</v>
      </c>
      <c r="V28" s="752">
        <v>5.96</v>
      </c>
      <c r="W28" s="48">
        <v>6000000</v>
      </c>
      <c r="X28" s="752">
        <v>5.95</v>
      </c>
      <c r="Y28" s="48">
        <v>6000000</v>
      </c>
      <c r="Z28" s="752">
        <v>5.96</v>
      </c>
      <c r="AA28" s="48">
        <v>6000000</v>
      </c>
      <c r="AB28" s="752">
        <v>5.96</v>
      </c>
      <c r="AC28" s="48">
        <v>6000000</v>
      </c>
      <c r="AD28" s="752">
        <v>5.95</v>
      </c>
      <c r="AE28" s="48">
        <v>6000000</v>
      </c>
      <c r="AF28" s="752">
        <v>5.96</v>
      </c>
      <c r="AG28" s="48">
        <v>6000000</v>
      </c>
      <c r="AH28" s="752">
        <v>5.95</v>
      </c>
      <c r="AI28" s="48">
        <v>6000000</v>
      </c>
      <c r="AJ28" s="752">
        <v>5.95</v>
      </c>
      <c r="AK28" s="48">
        <v>6000000</v>
      </c>
      <c r="AL28" s="752">
        <v>5.95</v>
      </c>
      <c r="AM28" s="48">
        <v>6000000</v>
      </c>
      <c r="AN28" s="752">
        <v>5.94</v>
      </c>
      <c r="AO28" s="48">
        <v>6000000</v>
      </c>
      <c r="AP28" s="752">
        <v>5.94</v>
      </c>
      <c r="AQ28" s="48">
        <v>6000000</v>
      </c>
      <c r="AR28" s="752">
        <v>5.94</v>
      </c>
      <c r="AS28" s="48">
        <v>6000000</v>
      </c>
      <c r="AT28" s="752">
        <v>5.94</v>
      </c>
      <c r="AU28" s="48">
        <v>6000000</v>
      </c>
      <c r="AV28" s="752">
        <v>5.93</v>
      </c>
    </row>
    <row r="29" spans="1:48" ht="16.5" thickBot="1">
      <c r="A29" s="101" t="s">
        <v>47</v>
      </c>
      <c r="B29" s="56" t="s">
        <v>111</v>
      </c>
      <c r="C29" s="780">
        <v>2000000</v>
      </c>
      <c r="D29" s="752">
        <v>1.98</v>
      </c>
      <c r="E29" s="780">
        <v>2000000</v>
      </c>
      <c r="F29" s="752">
        <v>1.99</v>
      </c>
      <c r="G29" s="780">
        <v>2000000</v>
      </c>
      <c r="H29" s="752">
        <v>1.99</v>
      </c>
      <c r="I29" s="780">
        <v>2000000</v>
      </c>
      <c r="J29" s="752">
        <v>1.99</v>
      </c>
      <c r="K29" s="780">
        <v>2000000</v>
      </c>
      <c r="L29" s="752">
        <v>1.99</v>
      </c>
      <c r="M29" s="780">
        <v>2000000</v>
      </c>
      <c r="N29" s="752">
        <v>1.99</v>
      </c>
      <c r="O29" s="780">
        <v>2000000</v>
      </c>
      <c r="P29" s="752">
        <v>1.99</v>
      </c>
      <c r="Q29" s="780">
        <v>2000000</v>
      </c>
      <c r="R29" s="752">
        <v>1.99</v>
      </c>
      <c r="S29" s="780">
        <v>2000000</v>
      </c>
      <c r="T29" s="752">
        <v>1.99</v>
      </c>
      <c r="U29" s="780">
        <v>2000000</v>
      </c>
      <c r="V29" s="752">
        <v>1.99</v>
      </c>
      <c r="W29" s="780">
        <v>2000000</v>
      </c>
      <c r="X29" s="752">
        <v>1.98</v>
      </c>
      <c r="Y29" s="780">
        <v>2000000</v>
      </c>
      <c r="Z29" s="752">
        <v>1.99</v>
      </c>
      <c r="AA29" s="780">
        <v>2000000</v>
      </c>
      <c r="AB29" s="752">
        <v>1.99</v>
      </c>
      <c r="AC29" s="780">
        <v>2000000</v>
      </c>
      <c r="AD29" s="752">
        <v>1.99</v>
      </c>
      <c r="AE29" s="780">
        <v>2000000</v>
      </c>
      <c r="AF29" s="752">
        <v>1.98</v>
      </c>
      <c r="AG29" s="780">
        <v>2000000</v>
      </c>
      <c r="AH29" s="752">
        <v>1.98</v>
      </c>
      <c r="AI29" s="780">
        <v>2000000</v>
      </c>
      <c r="AJ29" s="752">
        <v>1.98</v>
      </c>
      <c r="AK29" s="780">
        <v>2000000</v>
      </c>
      <c r="AL29" s="752">
        <v>1.98</v>
      </c>
      <c r="AM29" s="780">
        <v>2000000</v>
      </c>
      <c r="AN29" s="752">
        <v>1.98</v>
      </c>
      <c r="AO29" s="780">
        <v>2000000</v>
      </c>
      <c r="AP29" s="752">
        <v>1.98</v>
      </c>
      <c r="AQ29" s="780">
        <v>2000000</v>
      </c>
      <c r="AR29" s="752">
        <v>1.98</v>
      </c>
      <c r="AS29" s="780">
        <v>2000000</v>
      </c>
      <c r="AT29" s="752">
        <v>1.98</v>
      </c>
      <c r="AU29" s="780">
        <v>2000000</v>
      </c>
      <c r="AV29" s="752">
        <v>1.98</v>
      </c>
    </row>
    <row r="30" spans="1:48" ht="16.5" thickBot="1">
      <c r="A30" s="905" t="s">
        <v>126</v>
      </c>
      <c r="B30" s="905"/>
      <c r="C30" s="414">
        <f t="shared" ref="C30:H30" si="21">SUM(C22:C29)</f>
        <v>24454341.190000001</v>
      </c>
      <c r="D30" s="414">
        <f t="shared" si="21"/>
        <v>24.27</v>
      </c>
      <c r="E30" s="414">
        <f t="shared" si="21"/>
        <v>23985078.34</v>
      </c>
      <c r="F30" s="414">
        <f t="shared" si="21"/>
        <v>23.89</v>
      </c>
      <c r="G30" s="414">
        <f t="shared" si="21"/>
        <v>23984043.420000002</v>
      </c>
      <c r="H30" s="414">
        <f t="shared" si="21"/>
        <v>23.89</v>
      </c>
      <c r="I30" s="414">
        <f t="shared" ref="I30:P30" si="22">SUM(I22:I29)</f>
        <v>24028800.199999999</v>
      </c>
      <c r="J30" s="414">
        <f t="shared" si="22"/>
        <v>23.94</v>
      </c>
      <c r="K30" s="414">
        <f t="shared" si="22"/>
        <v>24042303.199999999</v>
      </c>
      <c r="L30" s="414">
        <f t="shared" si="22"/>
        <v>23.939999999999998</v>
      </c>
      <c r="M30" s="414">
        <f t="shared" si="22"/>
        <v>24042303.199999999</v>
      </c>
      <c r="N30" s="414">
        <f t="shared" si="22"/>
        <v>23.909999999999997</v>
      </c>
      <c r="O30" s="414">
        <f t="shared" si="22"/>
        <v>24047954.149999999</v>
      </c>
      <c r="P30" s="414">
        <f t="shared" si="22"/>
        <v>23.889999999999997</v>
      </c>
      <c r="Q30" s="414">
        <f t="shared" ref="Q30:V30" si="23">SUM(Q22:Q29)</f>
        <v>24047720.579999998</v>
      </c>
      <c r="R30" s="414">
        <f t="shared" si="23"/>
        <v>23.909999999999997</v>
      </c>
      <c r="S30" s="414">
        <f t="shared" si="23"/>
        <v>24227240.579999998</v>
      </c>
      <c r="T30" s="414">
        <f t="shared" si="23"/>
        <v>24.09</v>
      </c>
      <c r="U30" s="414">
        <f t="shared" si="23"/>
        <v>24234371.240000002</v>
      </c>
      <c r="V30" s="414">
        <f t="shared" si="23"/>
        <v>24.09</v>
      </c>
      <c r="W30" s="414">
        <f t="shared" ref="W30:AB30" si="24">SUM(W22:W29)</f>
        <v>24234371.240000002</v>
      </c>
      <c r="X30" s="414">
        <f t="shared" si="24"/>
        <v>24.04</v>
      </c>
      <c r="Y30" s="414">
        <f t="shared" si="24"/>
        <v>24234371.240000002</v>
      </c>
      <c r="Z30" s="414">
        <f t="shared" si="24"/>
        <v>24.069999999999997</v>
      </c>
      <c r="AA30" s="414">
        <f t="shared" si="24"/>
        <v>24957500.740000002</v>
      </c>
      <c r="AB30" s="414">
        <f t="shared" si="24"/>
        <v>24.779999999999998</v>
      </c>
      <c r="AC30" s="414">
        <f t="shared" ref="AC30:AH30" si="25">SUM(AC22:AC29)</f>
        <v>24890066.469999999</v>
      </c>
      <c r="AD30" s="414">
        <f t="shared" si="25"/>
        <v>24.689999999999998</v>
      </c>
      <c r="AE30" s="414">
        <f t="shared" si="25"/>
        <v>24890066.469999999</v>
      </c>
      <c r="AF30" s="414">
        <f t="shared" si="25"/>
        <v>24.71</v>
      </c>
      <c r="AG30" s="414">
        <f t="shared" si="25"/>
        <v>24890066.469999999</v>
      </c>
      <c r="AH30" s="414">
        <f t="shared" si="25"/>
        <v>24.67</v>
      </c>
      <c r="AI30" s="414">
        <f t="shared" ref="AI30:AP30" si="26">SUM(AI22:AI29)</f>
        <v>24882672.469999999</v>
      </c>
      <c r="AJ30" s="414">
        <f t="shared" si="26"/>
        <v>24.67</v>
      </c>
      <c r="AK30" s="414">
        <f t="shared" si="26"/>
        <v>25241096.149999999</v>
      </c>
      <c r="AL30" s="414">
        <f t="shared" si="26"/>
        <v>25.02</v>
      </c>
      <c r="AM30" s="414">
        <f t="shared" si="26"/>
        <v>25241096.149999999</v>
      </c>
      <c r="AN30" s="414">
        <f t="shared" si="26"/>
        <v>25.01</v>
      </c>
      <c r="AO30" s="414">
        <f t="shared" si="26"/>
        <v>25241096.149999999</v>
      </c>
      <c r="AP30" s="414">
        <f t="shared" si="26"/>
        <v>24.990000000000002</v>
      </c>
      <c r="AQ30" s="414">
        <f t="shared" ref="AQ30:AV30" si="27">SUM(AQ22:AQ29)</f>
        <v>25241096.149999999</v>
      </c>
      <c r="AR30" s="414">
        <f t="shared" si="27"/>
        <v>24.990000000000002</v>
      </c>
      <c r="AS30" s="414">
        <f t="shared" si="27"/>
        <v>25243128.98</v>
      </c>
      <c r="AT30" s="414">
        <f t="shared" si="27"/>
        <v>24.980000000000004</v>
      </c>
      <c r="AU30" s="414">
        <f t="shared" si="27"/>
        <v>25935841.579999998</v>
      </c>
      <c r="AV30" s="414">
        <f t="shared" si="27"/>
        <v>25.63</v>
      </c>
    </row>
    <row r="31" spans="1:48" ht="16.5" thickBot="1">
      <c r="A31" s="906" t="s">
        <v>48</v>
      </c>
      <c r="B31" s="907"/>
      <c r="C31" s="416"/>
      <c r="D31" s="507"/>
      <c r="E31" s="416"/>
      <c r="F31" s="507"/>
      <c r="G31" s="416"/>
      <c r="H31" s="507"/>
      <c r="I31" s="416"/>
      <c r="J31" s="507"/>
      <c r="K31" s="416"/>
      <c r="L31" s="507"/>
      <c r="M31" s="416"/>
      <c r="N31" s="507"/>
      <c r="O31" s="416"/>
      <c r="P31" s="507"/>
      <c r="Q31" s="416"/>
      <c r="R31" s="507"/>
      <c r="S31" s="416"/>
      <c r="T31" s="507"/>
      <c r="U31" s="416"/>
      <c r="V31" s="507"/>
      <c r="W31" s="416"/>
      <c r="X31" s="507"/>
      <c r="Y31" s="416"/>
      <c r="Z31" s="507"/>
      <c r="AA31" s="416"/>
      <c r="AB31" s="507"/>
      <c r="AC31" s="416"/>
      <c r="AD31" s="507"/>
      <c r="AE31" s="416"/>
      <c r="AF31" s="507"/>
      <c r="AG31" s="416"/>
      <c r="AH31" s="507"/>
      <c r="AI31" s="416"/>
      <c r="AJ31" s="507"/>
      <c r="AK31" s="416"/>
      <c r="AL31" s="507"/>
      <c r="AM31" s="416"/>
      <c r="AN31" s="507"/>
      <c r="AO31" s="416"/>
      <c r="AP31" s="507"/>
      <c r="AQ31" s="416"/>
      <c r="AR31" s="507"/>
      <c r="AS31" s="416"/>
      <c r="AT31" s="507"/>
      <c r="AU31" s="416"/>
      <c r="AV31" s="507"/>
    </row>
    <row r="32" spans="1:48" ht="16.5" thickBot="1">
      <c r="A32" s="908" t="s">
        <v>126</v>
      </c>
      <c r="B32" s="908"/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  <c r="AC32" s="418"/>
      <c r="AD32" s="418"/>
      <c r="AE32" s="418"/>
      <c r="AF32" s="418"/>
      <c r="AG32" s="418"/>
      <c r="AH32" s="418"/>
      <c r="AI32" s="418"/>
      <c r="AJ32" s="418"/>
      <c r="AK32" s="418"/>
      <c r="AL32" s="418"/>
      <c r="AM32" s="418"/>
      <c r="AN32" s="418"/>
      <c r="AO32" s="418"/>
      <c r="AP32" s="418"/>
      <c r="AQ32" s="418"/>
      <c r="AR32" s="418"/>
      <c r="AS32" s="418"/>
      <c r="AT32" s="418"/>
      <c r="AU32" s="418"/>
      <c r="AV32" s="418"/>
    </row>
    <row r="33" spans="1:48">
      <c r="A33" s="114" t="s">
        <v>67</v>
      </c>
      <c r="B33" s="115" t="s">
        <v>74</v>
      </c>
      <c r="C33" s="514"/>
      <c r="D33" s="514"/>
      <c r="E33" s="783">
        <v>300</v>
      </c>
      <c r="F33" s="514"/>
      <c r="G33" s="783">
        <v>300</v>
      </c>
      <c r="H33" s="514"/>
      <c r="I33" s="783">
        <v>300</v>
      </c>
      <c r="J33" s="514"/>
      <c r="K33" s="783">
        <v>300</v>
      </c>
      <c r="L33" s="514"/>
      <c r="M33" s="783">
        <v>300</v>
      </c>
      <c r="N33" s="514"/>
      <c r="O33" s="783">
        <v>300</v>
      </c>
      <c r="P33" s="514"/>
      <c r="Q33" s="783">
        <v>300</v>
      </c>
      <c r="R33" s="514"/>
      <c r="S33" s="783">
        <v>300</v>
      </c>
      <c r="T33" s="514"/>
      <c r="U33" s="783">
        <v>300</v>
      </c>
      <c r="V33" s="514"/>
      <c r="W33" s="783">
        <v>300</v>
      </c>
      <c r="X33" s="514"/>
      <c r="Y33" s="783">
        <v>300</v>
      </c>
      <c r="Z33" s="514"/>
      <c r="AA33" s="783">
        <v>300</v>
      </c>
      <c r="AB33" s="514"/>
      <c r="AC33" s="783">
        <v>300</v>
      </c>
      <c r="AD33" s="514"/>
      <c r="AE33" s="783">
        <v>300</v>
      </c>
      <c r="AF33" s="514"/>
      <c r="AG33" s="783">
        <v>300</v>
      </c>
      <c r="AH33" s="514"/>
      <c r="AI33" s="783">
        <v>300</v>
      </c>
      <c r="AJ33" s="514"/>
      <c r="AK33" s="783">
        <v>300</v>
      </c>
      <c r="AL33" s="514"/>
      <c r="AM33" s="783">
        <v>300</v>
      </c>
      <c r="AN33" s="514"/>
      <c r="AO33" s="783">
        <v>300</v>
      </c>
      <c r="AP33" s="514"/>
      <c r="AQ33" s="783">
        <v>300</v>
      </c>
      <c r="AR33" s="514"/>
      <c r="AS33" s="783">
        <v>300</v>
      </c>
      <c r="AT33" s="514"/>
      <c r="AU33" s="783">
        <v>0</v>
      </c>
      <c r="AV33" s="514"/>
    </row>
    <row r="34" spans="1:48" ht="48" thickBot="1">
      <c r="A34" s="122" t="s">
        <v>58</v>
      </c>
      <c r="B34" s="123" t="s">
        <v>75</v>
      </c>
      <c r="C34" s="405">
        <v>225224.38</v>
      </c>
      <c r="D34" s="510">
        <v>0.21</v>
      </c>
      <c r="E34" s="405">
        <v>226203.07</v>
      </c>
      <c r="F34" s="510">
        <v>0.23</v>
      </c>
      <c r="G34" s="405">
        <v>227181.76</v>
      </c>
      <c r="H34" s="510">
        <v>0.23</v>
      </c>
      <c r="I34" s="405">
        <v>228160.45</v>
      </c>
      <c r="J34" s="510">
        <v>0.23</v>
      </c>
      <c r="K34" s="405">
        <v>229139.13</v>
      </c>
      <c r="L34" s="510">
        <v>0.23</v>
      </c>
      <c r="M34" s="405">
        <v>232075.2</v>
      </c>
      <c r="N34" s="510">
        <v>0.23</v>
      </c>
      <c r="O34" s="405">
        <v>233053.89</v>
      </c>
      <c r="P34" s="510">
        <v>0.23</v>
      </c>
      <c r="Q34" s="405">
        <v>234032.58</v>
      </c>
      <c r="R34" s="510">
        <v>0.22</v>
      </c>
      <c r="S34" s="405">
        <v>235011.27</v>
      </c>
      <c r="T34" s="510">
        <v>0.23</v>
      </c>
      <c r="U34" s="405">
        <v>235989.95</v>
      </c>
      <c r="V34" s="510">
        <v>0.23</v>
      </c>
      <c r="W34" s="405">
        <v>238926.02</v>
      </c>
      <c r="X34" s="510">
        <v>0.24</v>
      </c>
      <c r="Y34" s="405">
        <v>239904.71</v>
      </c>
      <c r="Z34" s="510">
        <v>0.24</v>
      </c>
      <c r="AA34" s="405">
        <v>240883.4</v>
      </c>
      <c r="AB34" s="510">
        <v>0.24</v>
      </c>
      <c r="AC34" s="405">
        <v>241862.08</v>
      </c>
      <c r="AD34" s="510">
        <v>0.24</v>
      </c>
      <c r="AE34" s="405">
        <v>242840.77</v>
      </c>
      <c r="AF34" s="510">
        <v>0.24</v>
      </c>
      <c r="AG34" s="405">
        <v>245776.84</v>
      </c>
      <c r="AH34" s="510">
        <v>0.24</v>
      </c>
      <c r="AI34" s="405">
        <v>246755.53</v>
      </c>
      <c r="AJ34" s="510">
        <v>0.24</v>
      </c>
      <c r="AK34" s="405">
        <v>247734.22</v>
      </c>
      <c r="AL34" s="510">
        <v>0.25</v>
      </c>
      <c r="AM34" s="405">
        <v>248712.9</v>
      </c>
      <c r="AN34" s="510">
        <v>0.25</v>
      </c>
      <c r="AO34" s="405">
        <v>249691.59</v>
      </c>
      <c r="AP34" s="510">
        <v>0.25</v>
      </c>
      <c r="AQ34" s="405">
        <v>252627.66</v>
      </c>
      <c r="AR34" s="510">
        <v>0.25</v>
      </c>
      <c r="AS34" s="405">
        <v>253606.35</v>
      </c>
      <c r="AT34" s="510">
        <v>0.25</v>
      </c>
      <c r="AU34" s="405">
        <v>254603.72</v>
      </c>
      <c r="AV34" s="510">
        <v>0.25</v>
      </c>
    </row>
    <row r="35" spans="1:48" ht="16.5" thickBot="1">
      <c r="A35" s="122" t="s">
        <v>104</v>
      </c>
      <c r="B35" s="123" t="s">
        <v>57</v>
      </c>
      <c r="C35" s="445">
        <v>2617423.36</v>
      </c>
      <c r="D35" s="512">
        <v>2.6</v>
      </c>
      <c r="E35" s="445">
        <v>2613678.83</v>
      </c>
      <c r="F35" s="512">
        <v>2.6</v>
      </c>
      <c r="G35" s="445">
        <v>2609934.31</v>
      </c>
      <c r="H35" s="512">
        <v>2.6</v>
      </c>
      <c r="I35" s="445">
        <v>2606189.7799999998</v>
      </c>
      <c r="J35" s="512">
        <v>2.6</v>
      </c>
      <c r="K35" s="445">
        <v>2602445.2599999998</v>
      </c>
      <c r="L35" s="512">
        <v>2.59</v>
      </c>
      <c r="M35" s="445">
        <v>2591211.6800000002</v>
      </c>
      <c r="N35" s="512">
        <v>2.58</v>
      </c>
      <c r="O35" s="445">
        <v>2587467.15</v>
      </c>
      <c r="P35" s="512">
        <v>2.57</v>
      </c>
      <c r="Q35" s="445">
        <v>2583722.63</v>
      </c>
      <c r="R35" s="512">
        <v>2.57</v>
      </c>
      <c r="S35" s="445">
        <v>2579978.1</v>
      </c>
      <c r="T35" s="512">
        <v>2.57</v>
      </c>
      <c r="U35" s="445">
        <v>2576233.58</v>
      </c>
      <c r="V35" s="512">
        <v>2.57</v>
      </c>
      <c r="W35" s="445">
        <v>2565000</v>
      </c>
      <c r="X35" s="512">
        <v>2.5499999999999998</v>
      </c>
      <c r="Y35" s="445">
        <v>2561255.4700000002</v>
      </c>
      <c r="Z35" s="512">
        <v>2.56</v>
      </c>
      <c r="AA35" s="445">
        <v>2557510.9500000002</v>
      </c>
      <c r="AB35" s="512">
        <v>2.54</v>
      </c>
      <c r="AC35" s="445">
        <v>2553766.42</v>
      </c>
      <c r="AD35" s="512">
        <v>2.5299999999999998</v>
      </c>
      <c r="AE35" s="445">
        <v>2550021.9</v>
      </c>
      <c r="AF35" s="512">
        <v>2.5299999999999998</v>
      </c>
      <c r="AG35" s="445">
        <v>2538788.3199999998</v>
      </c>
      <c r="AH35" s="512">
        <v>2.52</v>
      </c>
      <c r="AI35" s="445">
        <v>2535043.7999999998</v>
      </c>
      <c r="AJ35" s="512">
        <v>2.5099999999999998</v>
      </c>
      <c r="AK35" s="445">
        <v>2531299.27</v>
      </c>
      <c r="AL35" s="512">
        <v>2.5099999999999998</v>
      </c>
      <c r="AM35" s="445">
        <v>2527554.7400000002</v>
      </c>
      <c r="AN35" s="512">
        <v>2.5</v>
      </c>
      <c r="AO35" s="445">
        <v>2523810.2200000002</v>
      </c>
      <c r="AP35" s="512">
        <v>2.5</v>
      </c>
      <c r="AQ35" s="445">
        <v>2512576.64</v>
      </c>
      <c r="AR35" s="512">
        <v>2.4900000000000002</v>
      </c>
      <c r="AS35" s="445">
        <v>2508832.12</v>
      </c>
      <c r="AT35" s="512">
        <v>2.48</v>
      </c>
      <c r="AU35" s="445">
        <v>2505087.59</v>
      </c>
      <c r="AV35" s="512">
        <v>2.48</v>
      </c>
    </row>
    <row r="36" spans="1:48" ht="16.5" thickBot="1">
      <c r="A36" s="122" t="s">
        <v>29</v>
      </c>
      <c r="B36" s="123" t="s">
        <v>57</v>
      </c>
      <c r="C36" s="513"/>
      <c r="D36" s="514"/>
      <c r="E36" s="513"/>
      <c r="F36" s="514"/>
      <c r="G36" s="513"/>
      <c r="H36" s="514"/>
      <c r="I36" s="513"/>
      <c r="J36" s="514"/>
      <c r="K36" s="513"/>
      <c r="L36" s="514"/>
      <c r="M36" s="513"/>
      <c r="N36" s="514"/>
      <c r="O36" s="513"/>
      <c r="P36" s="514"/>
      <c r="Q36" s="513"/>
      <c r="R36" s="514"/>
      <c r="S36" s="513"/>
      <c r="T36" s="514"/>
      <c r="U36" s="513"/>
      <c r="V36" s="514"/>
      <c r="W36" s="513"/>
      <c r="X36" s="514"/>
      <c r="Y36" s="513"/>
      <c r="Z36" s="514"/>
      <c r="AA36" s="513"/>
      <c r="AB36" s="514"/>
      <c r="AC36" s="513"/>
      <c r="AD36" s="514"/>
      <c r="AE36" s="513"/>
      <c r="AF36" s="514"/>
      <c r="AG36" s="513"/>
      <c r="AH36" s="514"/>
      <c r="AI36" s="513"/>
      <c r="AJ36" s="514"/>
      <c r="AK36" s="513"/>
      <c r="AL36" s="514"/>
      <c r="AM36" s="513"/>
      <c r="AN36" s="514"/>
      <c r="AO36" s="513"/>
      <c r="AP36" s="514"/>
      <c r="AQ36" s="513"/>
      <c r="AR36" s="514"/>
      <c r="AS36" s="513"/>
      <c r="AT36" s="514"/>
      <c r="AU36" s="513"/>
      <c r="AV36" s="514"/>
    </row>
    <row r="37" spans="1:48" ht="16.5" thickBot="1">
      <c r="A37" s="122" t="s">
        <v>37</v>
      </c>
      <c r="B37" s="123" t="s">
        <v>57</v>
      </c>
      <c r="C37" s="513"/>
      <c r="D37" s="514"/>
      <c r="E37" s="513"/>
      <c r="F37" s="514"/>
      <c r="G37" s="513"/>
      <c r="H37" s="514"/>
      <c r="I37" s="513"/>
      <c r="J37" s="514"/>
      <c r="K37" s="513"/>
      <c r="L37" s="514"/>
      <c r="M37" s="513"/>
      <c r="N37" s="514"/>
      <c r="O37" s="513"/>
      <c r="P37" s="514"/>
      <c r="Q37" s="513"/>
      <c r="R37" s="514"/>
      <c r="S37" s="513"/>
      <c r="T37" s="514"/>
      <c r="U37" s="513"/>
      <c r="V37" s="514"/>
      <c r="W37" s="513"/>
      <c r="X37" s="514"/>
      <c r="Y37" s="513"/>
      <c r="Z37" s="514"/>
      <c r="AA37" s="513"/>
      <c r="AB37" s="514"/>
      <c r="AC37" s="513"/>
      <c r="AD37" s="514"/>
      <c r="AE37" s="513"/>
      <c r="AF37" s="514"/>
      <c r="AG37" s="513"/>
      <c r="AH37" s="514"/>
      <c r="AI37" s="513"/>
      <c r="AJ37" s="514"/>
      <c r="AK37" s="513"/>
      <c r="AL37" s="514"/>
      <c r="AM37" s="513"/>
      <c r="AN37" s="514"/>
      <c r="AO37" s="513"/>
      <c r="AP37" s="514"/>
      <c r="AQ37" s="513"/>
      <c r="AR37" s="514"/>
      <c r="AS37" s="513"/>
      <c r="AT37" s="514"/>
      <c r="AU37" s="513"/>
      <c r="AV37" s="514"/>
    </row>
    <row r="38" spans="1:48">
      <c r="A38" s="122" t="s">
        <v>68</v>
      </c>
      <c r="B38" s="123" t="s">
        <v>57</v>
      </c>
      <c r="C38" s="479">
        <v>1038357.22</v>
      </c>
      <c r="D38" s="512">
        <v>1.04</v>
      </c>
      <c r="E38" s="479">
        <v>1037125.9700000001</v>
      </c>
      <c r="F38" s="512">
        <v>1.04</v>
      </c>
      <c r="G38" s="479">
        <v>1035894.73</v>
      </c>
      <c r="H38" s="512">
        <v>1.03</v>
      </c>
      <c r="I38" s="479">
        <v>1034663.5099999999</v>
      </c>
      <c r="J38" s="512">
        <v>1.03</v>
      </c>
      <c r="K38" s="479">
        <v>1033432.26</v>
      </c>
      <c r="L38" s="512">
        <v>1.04</v>
      </c>
      <c r="M38" s="479">
        <v>1029738.54</v>
      </c>
      <c r="N38" s="512">
        <v>1.02</v>
      </c>
      <c r="O38" s="479">
        <v>1028507.2800000001</v>
      </c>
      <c r="P38" s="512">
        <v>1.02</v>
      </c>
      <c r="Q38" s="479">
        <v>1027276.04</v>
      </c>
      <c r="R38" s="512">
        <v>1.02</v>
      </c>
      <c r="S38" s="479">
        <v>1026044.8200000001</v>
      </c>
      <c r="T38" s="512">
        <v>1.02</v>
      </c>
      <c r="U38" s="479">
        <v>1024813.5700000001</v>
      </c>
      <c r="V38" s="512">
        <v>1.02</v>
      </c>
      <c r="W38" s="479">
        <v>1021119.8599999999</v>
      </c>
      <c r="X38" s="512">
        <v>1.01</v>
      </c>
      <c r="Y38" s="479">
        <v>1019888.6</v>
      </c>
      <c r="Z38" s="512">
        <v>1.02</v>
      </c>
      <c r="AA38" s="479">
        <v>1018657.3499999999</v>
      </c>
      <c r="AB38" s="512">
        <v>1.01</v>
      </c>
      <c r="AC38" s="479">
        <v>1017426.12</v>
      </c>
      <c r="AD38" s="512">
        <v>1.02</v>
      </c>
      <c r="AE38" s="479">
        <v>1016194.8699999999</v>
      </c>
      <c r="AF38" s="512">
        <v>1.02</v>
      </c>
      <c r="AG38" s="479">
        <v>1012501.1599999999</v>
      </c>
      <c r="AH38" s="512">
        <v>1</v>
      </c>
      <c r="AI38" s="479">
        <v>1011269.9100000001</v>
      </c>
      <c r="AJ38" s="512">
        <v>1</v>
      </c>
      <c r="AK38" s="479">
        <v>1010038.6600000001</v>
      </c>
      <c r="AL38" s="512">
        <v>1</v>
      </c>
      <c r="AM38" s="479">
        <v>1008807.43</v>
      </c>
      <c r="AN38" s="512">
        <v>1</v>
      </c>
      <c r="AO38" s="479">
        <v>1007576.1799999999</v>
      </c>
      <c r="AP38" s="512">
        <v>1</v>
      </c>
      <c r="AQ38" s="479">
        <v>1003882.47</v>
      </c>
      <c r="AR38" s="512">
        <v>0.99</v>
      </c>
      <c r="AS38" s="479">
        <v>1002651.22</v>
      </c>
      <c r="AT38" s="512">
        <v>1</v>
      </c>
      <c r="AU38" s="479">
        <v>1001419.97</v>
      </c>
      <c r="AV38" s="512">
        <v>1</v>
      </c>
    </row>
    <row r="39" spans="1:48">
      <c r="A39" s="129" t="s">
        <v>69</v>
      </c>
      <c r="B39" s="123" t="s">
        <v>57</v>
      </c>
      <c r="C39" s="516"/>
      <c r="D39" s="510"/>
      <c r="E39" s="516"/>
      <c r="F39" s="510"/>
      <c r="G39" s="516"/>
      <c r="H39" s="510"/>
      <c r="I39" s="516"/>
      <c r="J39" s="510"/>
      <c r="K39" s="516"/>
      <c r="L39" s="510"/>
      <c r="M39" s="516"/>
      <c r="N39" s="510"/>
      <c r="O39" s="516"/>
      <c r="P39" s="510"/>
      <c r="Q39" s="516"/>
      <c r="R39" s="510"/>
      <c r="S39" s="516"/>
      <c r="T39" s="510"/>
      <c r="U39" s="516"/>
      <c r="V39" s="510"/>
      <c r="W39" s="516"/>
      <c r="X39" s="510"/>
      <c r="Y39" s="516"/>
      <c r="Z39" s="510"/>
      <c r="AA39" s="516"/>
      <c r="AB39" s="510"/>
      <c r="AC39" s="516"/>
      <c r="AD39" s="510"/>
      <c r="AE39" s="516"/>
      <c r="AF39" s="510"/>
      <c r="AG39" s="516"/>
      <c r="AH39" s="510"/>
      <c r="AI39" s="516"/>
      <c r="AJ39" s="510"/>
      <c r="AK39" s="516"/>
      <c r="AL39" s="510"/>
      <c r="AM39" s="516"/>
      <c r="AN39" s="510"/>
      <c r="AO39" s="516"/>
      <c r="AP39" s="510"/>
      <c r="AQ39" s="516"/>
      <c r="AR39" s="510"/>
      <c r="AS39" s="516"/>
      <c r="AT39" s="510"/>
      <c r="AU39" s="516"/>
      <c r="AV39" s="510"/>
    </row>
    <row r="40" spans="1:48" ht="48" thickBot="1">
      <c r="A40" s="122" t="s">
        <v>70</v>
      </c>
      <c r="B40" s="123" t="s">
        <v>76</v>
      </c>
      <c r="C40" s="533">
        <v>2308400</v>
      </c>
      <c r="D40" s="518">
        <v>2.2999999999999998</v>
      </c>
      <c r="E40" s="533">
        <v>2308400</v>
      </c>
      <c r="F40" s="518">
        <v>2.2999999999999998</v>
      </c>
      <c r="G40" s="533">
        <v>2308400</v>
      </c>
      <c r="H40" s="518">
        <v>2.2999999999999998</v>
      </c>
      <c r="I40" s="533">
        <v>2308400</v>
      </c>
      <c r="J40" s="518">
        <v>2.2999999999999998</v>
      </c>
      <c r="K40" s="533">
        <v>2308400</v>
      </c>
      <c r="L40" s="518">
        <v>2.2999999999999998</v>
      </c>
      <c r="M40" s="533">
        <v>2308400</v>
      </c>
      <c r="N40" s="518">
        <v>2.2999999999999998</v>
      </c>
      <c r="O40" s="533">
        <v>2308400</v>
      </c>
      <c r="P40" s="518">
        <v>2.2999999999999998</v>
      </c>
      <c r="Q40" s="533">
        <v>2308400</v>
      </c>
      <c r="R40" s="518">
        <v>2.2999999999999998</v>
      </c>
      <c r="S40" s="533">
        <v>2308400</v>
      </c>
      <c r="T40" s="518">
        <v>2.2999999999999998</v>
      </c>
      <c r="U40" s="533">
        <v>2308400</v>
      </c>
      <c r="V40" s="518">
        <v>2.2999999999999998</v>
      </c>
      <c r="W40" s="533">
        <v>2308400</v>
      </c>
      <c r="X40" s="518">
        <v>2.2799999999999998</v>
      </c>
      <c r="Y40" s="533">
        <v>2308400</v>
      </c>
      <c r="Z40" s="518">
        <v>2.2799999999999998</v>
      </c>
      <c r="AA40" s="533">
        <v>2308400</v>
      </c>
      <c r="AB40" s="518">
        <v>2.29</v>
      </c>
      <c r="AC40" s="533">
        <v>2308400</v>
      </c>
      <c r="AD40" s="518">
        <v>2.29</v>
      </c>
      <c r="AE40" s="533">
        <v>2308400</v>
      </c>
      <c r="AF40" s="518">
        <v>2.29</v>
      </c>
      <c r="AG40" s="533">
        <v>2308400</v>
      </c>
      <c r="AH40" s="518">
        <v>2.29</v>
      </c>
      <c r="AI40" s="533">
        <v>2308400</v>
      </c>
      <c r="AJ40" s="518">
        <v>2.29</v>
      </c>
      <c r="AK40" s="533">
        <v>2308400</v>
      </c>
      <c r="AL40" s="518">
        <v>2.29</v>
      </c>
      <c r="AM40" s="533">
        <v>2308400</v>
      </c>
      <c r="AN40" s="518">
        <v>2.29</v>
      </c>
      <c r="AO40" s="533">
        <v>2308400</v>
      </c>
      <c r="AP40" s="518">
        <v>2.29</v>
      </c>
      <c r="AQ40" s="533">
        <v>2308400</v>
      </c>
      <c r="AR40" s="518">
        <v>2.29</v>
      </c>
      <c r="AS40" s="533">
        <v>2308400</v>
      </c>
      <c r="AT40" s="518">
        <v>2.29</v>
      </c>
      <c r="AU40" s="533">
        <v>2308400</v>
      </c>
      <c r="AV40" s="518">
        <v>2.2799999999999998</v>
      </c>
    </row>
    <row r="41" spans="1:48" ht="47.25">
      <c r="A41" s="122" t="s">
        <v>71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  <c r="AM41" s="513"/>
      <c r="AN41" s="514"/>
      <c r="AO41" s="513"/>
      <c r="AP41" s="514"/>
      <c r="AQ41" s="513"/>
      <c r="AR41" s="514"/>
      <c r="AS41" s="513"/>
      <c r="AT41" s="514"/>
      <c r="AU41" s="513"/>
      <c r="AV41" s="514"/>
    </row>
    <row r="42" spans="1:48" ht="16.5" thickBot="1">
      <c r="A42" s="122" t="s">
        <v>49</v>
      </c>
      <c r="B42" s="123" t="s">
        <v>50</v>
      </c>
      <c r="C42" s="405">
        <v>811.37</v>
      </c>
      <c r="D42" s="518">
        <v>0</v>
      </c>
      <c r="E42" s="405">
        <v>811.37</v>
      </c>
      <c r="F42" s="518">
        <v>0</v>
      </c>
      <c r="G42" s="405">
        <v>811.37</v>
      </c>
      <c r="H42" s="518">
        <v>0</v>
      </c>
      <c r="I42" s="405">
        <v>811.37</v>
      </c>
      <c r="J42" s="518">
        <v>0</v>
      </c>
      <c r="K42" s="439">
        <v>671.37</v>
      </c>
      <c r="L42" s="518">
        <v>0</v>
      </c>
      <c r="M42" s="439">
        <v>671.37</v>
      </c>
      <c r="N42" s="518">
        <v>0</v>
      </c>
      <c r="O42" s="439">
        <v>1613.2</v>
      </c>
      <c r="P42" s="518">
        <v>0</v>
      </c>
      <c r="Q42" s="439">
        <v>2091.96</v>
      </c>
      <c r="R42" s="518">
        <v>0</v>
      </c>
      <c r="S42" s="439">
        <v>2091.96</v>
      </c>
      <c r="T42" s="518">
        <v>0</v>
      </c>
      <c r="U42" s="439">
        <v>2477.04</v>
      </c>
      <c r="V42" s="518">
        <v>0</v>
      </c>
      <c r="W42" s="439">
        <v>2477.04</v>
      </c>
      <c r="X42" s="518">
        <v>0</v>
      </c>
      <c r="Y42" s="439">
        <v>2477.04</v>
      </c>
      <c r="Z42" s="518">
        <v>0</v>
      </c>
      <c r="AA42" s="439">
        <v>2477.04</v>
      </c>
      <c r="AB42" s="518">
        <v>0</v>
      </c>
      <c r="AC42" s="439">
        <v>2477.04</v>
      </c>
      <c r="AD42" s="518">
        <v>0</v>
      </c>
      <c r="AE42" s="439">
        <v>2477.04</v>
      </c>
      <c r="AF42" s="518">
        <v>0</v>
      </c>
      <c r="AG42" s="439">
        <v>2477.04</v>
      </c>
      <c r="AH42" s="518">
        <v>0</v>
      </c>
      <c r="AI42" s="439">
        <v>10960.61</v>
      </c>
      <c r="AJ42" s="518">
        <v>0.01</v>
      </c>
      <c r="AK42" s="439">
        <v>10960.61</v>
      </c>
      <c r="AL42" s="518">
        <v>0.01</v>
      </c>
      <c r="AM42" s="439">
        <v>10960.61</v>
      </c>
      <c r="AN42" s="518">
        <v>0.01</v>
      </c>
      <c r="AO42" s="439">
        <v>10960.61</v>
      </c>
      <c r="AP42" s="518">
        <v>0.01</v>
      </c>
      <c r="AQ42" s="439">
        <v>10960.61</v>
      </c>
      <c r="AR42" s="518">
        <v>0.01</v>
      </c>
      <c r="AS42" s="439">
        <v>10960.61</v>
      </c>
      <c r="AT42" s="518">
        <v>0.01</v>
      </c>
      <c r="AU42" s="439">
        <v>605.88</v>
      </c>
      <c r="AV42" s="518">
        <v>0</v>
      </c>
    </row>
    <row r="43" spans="1:48" ht="48" thickBot="1">
      <c r="A43" s="122" t="s">
        <v>56</v>
      </c>
      <c r="B43" s="123" t="s">
        <v>77</v>
      </c>
      <c r="C43" s="405">
        <v>10362.99</v>
      </c>
      <c r="D43" s="514">
        <v>0.01</v>
      </c>
      <c r="E43" s="405">
        <v>10362.99</v>
      </c>
      <c r="F43" s="514">
        <v>0.01</v>
      </c>
      <c r="G43" s="405">
        <v>10362.99</v>
      </c>
      <c r="H43" s="514">
        <v>0.01</v>
      </c>
      <c r="I43" s="405">
        <v>10362.99</v>
      </c>
      <c r="J43" s="514">
        <v>0.01</v>
      </c>
      <c r="K43" s="405">
        <v>10362.99</v>
      </c>
      <c r="L43" s="514">
        <v>0.01</v>
      </c>
      <c r="M43" s="405">
        <v>10362.99</v>
      </c>
      <c r="N43" s="514">
        <v>0.01</v>
      </c>
      <c r="O43" s="405">
        <v>10362.99</v>
      </c>
      <c r="P43" s="514">
        <v>0.01</v>
      </c>
      <c r="Q43" s="439">
        <v>13235.56</v>
      </c>
      <c r="R43" s="514">
        <v>0.01</v>
      </c>
      <c r="S43" s="439">
        <v>13235.56</v>
      </c>
      <c r="T43" s="514">
        <v>0.01</v>
      </c>
      <c r="U43" s="439">
        <v>13235.56</v>
      </c>
      <c r="V43" s="514">
        <v>0.01</v>
      </c>
      <c r="W43" s="439">
        <v>13235.56</v>
      </c>
      <c r="X43" s="514">
        <v>0.01</v>
      </c>
      <c r="Y43" s="439">
        <v>13235.56</v>
      </c>
      <c r="Z43" s="514">
        <v>0.01</v>
      </c>
      <c r="AA43" s="439">
        <v>13235.56</v>
      </c>
      <c r="AB43" s="514">
        <v>0.01</v>
      </c>
      <c r="AC43" s="439">
        <v>13235.56</v>
      </c>
      <c r="AD43" s="514">
        <v>0.01</v>
      </c>
      <c r="AE43" s="439">
        <v>13235.56</v>
      </c>
      <c r="AF43" s="514">
        <v>0.01</v>
      </c>
      <c r="AG43" s="439">
        <v>13235.56</v>
      </c>
      <c r="AH43" s="514">
        <v>0.01</v>
      </c>
      <c r="AI43" s="439">
        <v>13235.56</v>
      </c>
      <c r="AJ43" s="514">
        <v>0.01</v>
      </c>
      <c r="AK43" s="439">
        <v>13235.56</v>
      </c>
      <c r="AL43" s="514">
        <v>0.01</v>
      </c>
      <c r="AM43" s="439">
        <v>13235.56</v>
      </c>
      <c r="AN43" s="514">
        <v>0.01</v>
      </c>
      <c r="AO43" s="439">
        <v>13235.56</v>
      </c>
      <c r="AP43" s="514">
        <v>0.01</v>
      </c>
      <c r="AQ43" s="439">
        <v>13235.56</v>
      </c>
      <c r="AR43" s="514">
        <v>0.01</v>
      </c>
      <c r="AS43" s="439">
        <v>13235.56</v>
      </c>
      <c r="AT43" s="514">
        <v>0.01</v>
      </c>
      <c r="AU43" s="439">
        <v>9105.09</v>
      </c>
      <c r="AV43" s="514">
        <v>0.01</v>
      </c>
    </row>
    <row r="44" spans="1:48" ht="79.5" thickBot="1">
      <c r="A44" s="132" t="s">
        <v>72</v>
      </c>
      <c r="B44" s="123" t="s">
        <v>78</v>
      </c>
      <c r="C44" s="405">
        <v>1974.22</v>
      </c>
      <c r="D44" s="514">
        <v>0</v>
      </c>
      <c r="E44" s="405">
        <v>1974.22</v>
      </c>
      <c r="F44" s="514">
        <v>0</v>
      </c>
      <c r="G44" s="405">
        <v>1974.22</v>
      </c>
      <c r="H44" s="514">
        <v>0</v>
      </c>
      <c r="I44" s="405">
        <v>1974.22</v>
      </c>
      <c r="J44" s="514">
        <v>0</v>
      </c>
      <c r="K44" s="405">
        <v>1974.22</v>
      </c>
      <c r="L44" s="514">
        <v>0</v>
      </c>
      <c r="M44" s="405">
        <v>1974.22</v>
      </c>
      <c r="N44" s="514">
        <v>0</v>
      </c>
      <c r="O44" s="405">
        <v>1974.22</v>
      </c>
      <c r="P44" s="514">
        <v>0</v>
      </c>
      <c r="Q44" s="405">
        <v>1974.22</v>
      </c>
      <c r="R44" s="514">
        <v>0</v>
      </c>
      <c r="S44" s="405">
        <v>1974.22</v>
      </c>
      <c r="T44" s="514">
        <v>0</v>
      </c>
      <c r="U44" s="405">
        <v>1974.22</v>
      </c>
      <c r="V44" s="514">
        <v>0</v>
      </c>
      <c r="W44" s="405">
        <v>1974.22</v>
      </c>
      <c r="X44" s="514">
        <v>0</v>
      </c>
      <c r="Y44" s="405">
        <v>1974.22</v>
      </c>
      <c r="Z44" s="514">
        <v>0</v>
      </c>
      <c r="AA44" s="405">
        <v>1974.22</v>
      </c>
      <c r="AB44" s="514">
        <v>0</v>
      </c>
      <c r="AC44" s="405">
        <v>1974.22</v>
      </c>
      <c r="AD44" s="514">
        <v>0</v>
      </c>
      <c r="AE44" s="405">
        <v>1974.22</v>
      </c>
      <c r="AF44" s="514">
        <v>0</v>
      </c>
      <c r="AG44" s="405">
        <v>1974.22</v>
      </c>
      <c r="AH44" s="514">
        <v>0</v>
      </c>
      <c r="AI44" s="405">
        <v>1974.22</v>
      </c>
      <c r="AJ44" s="514">
        <v>0</v>
      </c>
      <c r="AK44" s="405">
        <v>1974.22</v>
      </c>
      <c r="AL44" s="514">
        <v>0</v>
      </c>
      <c r="AM44" s="405">
        <v>1974.22</v>
      </c>
      <c r="AN44" s="514">
        <v>0</v>
      </c>
      <c r="AO44" s="405">
        <v>1974.22</v>
      </c>
      <c r="AP44" s="514">
        <v>0</v>
      </c>
      <c r="AQ44" s="405">
        <v>1974.22</v>
      </c>
      <c r="AR44" s="514">
        <v>0</v>
      </c>
      <c r="AS44" s="405">
        <v>1974.22</v>
      </c>
      <c r="AT44" s="514">
        <v>0</v>
      </c>
      <c r="AU44" s="405">
        <v>1091.1099999999999</v>
      </c>
      <c r="AV44" s="514">
        <v>0</v>
      </c>
    </row>
    <row r="45" spans="1:48" ht="32.25" thickBot="1">
      <c r="A45" s="132" t="s">
        <v>51</v>
      </c>
      <c r="B45" s="123" t="s">
        <v>52</v>
      </c>
      <c r="C45" s="512">
        <v>15387.42</v>
      </c>
      <c r="D45" s="512">
        <v>0.02</v>
      </c>
      <c r="E45" s="512">
        <v>15387.42</v>
      </c>
      <c r="F45" s="512">
        <v>0.02</v>
      </c>
      <c r="G45" s="808"/>
      <c r="H45" s="808"/>
      <c r="I45" s="808"/>
      <c r="J45" s="808"/>
      <c r="K45" s="808"/>
      <c r="L45" s="808"/>
      <c r="M45" s="808"/>
      <c r="N45" s="808"/>
      <c r="O45" s="808"/>
      <c r="P45" s="808"/>
      <c r="Q45" s="808"/>
      <c r="R45" s="808"/>
      <c r="S45" s="808"/>
      <c r="T45" s="808"/>
      <c r="U45" s="808"/>
      <c r="V45" s="808"/>
      <c r="W45" s="808"/>
      <c r="X45" s="808"/>
      <c r="Y45" s="808"/>
      <c r="Z45" s="808"/>
      <c r="AA45" s="808"/>
      <c r="AB45" s="808"/>
      <c r="AC45" s="808"/>
      <c r="AD45" s="808"/>
      <c r="AE45" s="808"/>
      <c r="AF45" s="808"/>
      <c r="AG45" s="808"/>
      <c r="AH45" s="808"/>
      <c r="AI45" s="808"/>
      <c r="AJ45" s="808"/>
      <c r="AK45" s="808"/>
      <c r="AL45" s="808"/>
      <c r="AM45" s="808"/>
      <c r="AN45" s="808"/>
      <c r="AO45" s="808"/>
      <c r="AP45" s="808"/>
      <c r="AQ45" s="808"/>
      <c r="AR45" s="808"/>
      <c r="AS45" s="808"/>
      <c r="AT45" s="808"/>
      <c r="AU45" s="808">
        <v>16925.87</v>
      </c>
      <c r="AV45" s="808">
        <v>0.02</v>
      </c>
    </row>
    <row r="46" spans="1:48" ht="32.25" thickBot="1">
      <c r="A46" s="133" t="s">
        <v>73</v>
      </c>
      <c r="B46" s="134" t="s">
        <v>53</v>
      </c>
      <c r="C46" s="512">
        <v>52812.34</v>
      </c>
      <c r="D46" s="512">
        <v>0.05</v>
      </c>
      <c r="E46" s="512">
        <v>52812.34</v>
      </c>
      <c r="F46" s="512">
        <v>0.05</v>
      </c>
      <c r="G46" s="512">
        <v>52812.34</v>
      </c>
      <c r="H46" s="512">
        <v>0.05</v>
      </c>
      <c r="I46" s="808"/>
      <c r="J46" s="808"/>
      <c r="K46" s="808"/>
      <c r="L46" s="808"/>
      <c r="M46" s="808"/>
      <c r="N46" s="808"/>
      <c r="O46" s="808"/>
      <c r="P46" s="808"/>
      <c r="Q46" s="808"/>
      <c r="R46" s="808"/>
      <c r="S46" s="808"/>
      <c r="T46" s="808"/>
      <c r="U46" s="808"/>
      <c r="V46" s="808"/>
      <c r="W46" s="808"/>
      <c r="X46" s="808"/>
      <c r="Y46" s="808"/>
      <c r="Z46" s="808"/>
      <c r="AA46" s="808"/>
      <c r="AB46" s="808"/>
      <c r="AC46" s="808"/>
      <c r="AD46" s="808"/>
      <c r="AE46" s="808"/>
      <c r="AF46" s="808"/>
      <c r="AG46" s="808"/>
      <c r="AH46" s="808"/>
      <c r="AI46" s="808"/>
      <c r="AJ46" s="808"/>
      <c r="AK46" s="808"/>
      <c r="AL46" s="808"/>
      <c r="AM46" s="808"/>
      <c r="AN46" s="808"/>
      <c r="AO46" s="808"/>
      <c r="AP46" s="808"/>
      <c r="AQ46" s="808"/>
      <c r="AR46" s="808"/>
      <c r="AS46" s="808"/>
      <c r="AT46" s="808"/>
      <c r="AU46" s="808">
        <v>71657.34</v>
      </c>
      <c r="AV46" s="808">
        <v>7.0000000000000007E-2</v>
      </c>
    </row>
    <row r="47" spans="1:48" ht="32.25" thickBot="1">
      <c r="A47" s="122" t="s">
        <v>54</v>
      </c>
      <c r="B47" s="123" t="s">
        <v>79</v>
      </c>
      <c r="C47" s="794">
        <v>1546.89</v>
      </c>
      <c r="D47" s="512"/>
      <c r="E47" s="794">
        <v>1546.89</v>
      </c>
      <c r="F47" s="512"/>
      <c r="G47" s="794">
        <v>1546.89</v>
      </c>
      <c r="H47" s="512"/>
      <c r="I47" s="794">
        <v>1546.89</v>
      </c>
      <c r="J47" s="512"/>
      <c r="K47" s="794">
        <v>1546.89</v>
      </c>
      <c r="L47" s="512"/>
      <c r="M47" s="794">
        <v>1546.89</v>
      </c>
      <c r="N47" s="512"/>
      <c r="O47" s="794">
        <v>1546.89</v>
      </c>
      <c r="P47" s="512"/>
      <c r="Q47" s="794">
        <v>1546.89</v>
      </c>
      <c r="R47" s="512"/>
      <c r="S47" s="794">
        <v>1546.89</v>
      </c>
      <c r="T47" s="512"/>
      <c r="U47" s="514"/>
      <c r="V47" s="514"/>
      <c r="W47" s="514"/>
      <c r="X47" s="514"/>
      <c r="Y47" s="514"/>
      <c r="Z47" s="514"/>
      <c r="AA47" s="514"/>
      <c r="AB47" s="514"/>
      <c r="AC47" s="514"/>
      <c r="AD47" s="514"/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514"/>
      <c r="AR47" s="514"/>
      <c r="AS47" s="514"/>
      <c r="AT47" s="514"/>
      <c r="AU47" s="783">
        <v>1508.65</v>
      </c>
      <c r="AV47" s="514"/>
    </row>
    <row r="48" spans="1:48" ht="32.25" thickBot="1">
      <c r="A48" s="135" t="s">
        <v>55</v>
      </c>
      <c r="B48" s="223" t="s">
        <v>80</v>
      </c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  <c r="R48" s="514"/>
      <c r="S48" s="514"/>
      <c r="T48" s="514"/>
      <c r="U48" s="514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  <c r="AS48" s="514"/>
      <c r="AT48" s="514"/>
      <c r="AU48" s="514"/>
      <c r="AV48" s="514"/>
    </row>
    <row r="49" spans="1:48" ht="16.5" thickBot="1">
      <c r="A49" s="221" t="s">
        <v>101</v>
      </c>
      <c r="B49" s="222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  <c r="AL49" s="514"/>
      <c r="AM49" s="514"/>
      <c r="AN49" s="514"/>
      <c r="AO49" s="514"/>
      <c r="AP49" s="514"/>
      <c r="AQ49" s="514"/>
      <c r="AR49" s="514"/>
      <c r="AS49" s="514"/>
      <c r="AT49" s="514"/>
      <c r="AU49" s="514"/>
      <c r="AV49" s="514"/>
    </row>
    <row r="50" spans="1:48" ht="15">
      <c r="A50" s="807" t="s">
        <v>110</v>
      </c>
      <c r="B50" s="807"/>
      <c r="C50" s="405">
        <v>2691.39</v>
      </c>
      <c r="D50" s="777">
        <v>0</v>
      </c>
      <c r="E50" s="405">
        <v>5382.79</v>
      </c>
      <c r="F50" s="777">
        <v>0.01</v>
      </c>
      <c r="G50" s="405">
        <v>8074.18</v>
      </c>
      <c r="H50" s="777">
        <v>0.01</v>
      </c>
      <c r="I50" s="405">
        <v>10765.57</v>
      </c>
      <c r="J50" s="777">
        <v>0.01</v>
      </c>
      <c r="K50" s="405">
        <v>13456.97</v>
      </c>
      <c r="L50" s="777">
        <v>0.01</v>
      </c>
      <c r="M50" s="405">
        <v>21531.15</v>
      </c>
      <c r="N50" s="777">
        <v>0.02</v>
      </c>
      <c r="O50" s="405">
        <v>24222.54</v>
      </c>
      <c r="P50" s="777">
        <v>0.02</v>
      </c>
      <c r="Q50" s="405">
        <v>26913.93</v>
      </c>
      <c r="R50" s="777">
        <v>0.03</v>
      </c>
      <c r="S50" s="405">
        <v>29605.33</v>
      </c>
      <c r="T50" s="777">
        <v>0.03</v>
      </c>
      <c r="U50" s="405">
        <v>32296.720000000001</v>
      </c>
      <c r="V50" s="777">
        <v>0.03</v>
      </c>
      <c r="W50" s="405">
        <v>40370.9</v>
      </c>
      <c r="X50" s="777">
        <v>0.04</v>
      </c>
      <c r="Y50" s="405">
        <v>43062.3</v>
      </c>
      <c r="Z50" s="777">
        <v>0.04</v>
      </c>
      <c r="AA50" s="405">
        <v>45753.69</v>
      </c>
      <c r="AB50" s="777">
        <v>0.05</v>
      </c>
      <c r="AC50" s="405">
        <v>48445.08</v>
      </c>
      <c r="AD50" s="777">
        <v>0.05</v>
      </c>
      <c r="AE50" s="405">
        <v>51136.480000000003</v>
      </c>
      <c r="AF50" s="777">
        <v>0.05</v>
      </c>
      <c r="AG50" s="405">
        <v>59210.66</v>
      </c>
      <c r="AH50" s="777">
        <v>0.06</v>
      </c>
      <c r="AI50" s="405">
        <v>61902.05</v>
      </c>
      <c r="AJ50" s="777">
        <v>0.06</v>
      </c>
      <c r="AK50" s="405">
        <v>64593.440000000002</v>
      </c>
      <c r="AL50" s="777">
        <v>0.06</v>
      </c>
      <c r="AM50" s="405">
        <v>67284.84</v>
      </c>
      <c r="AN50" s="777">
        <v>7.0000000000000007E-2</v>
      </c>
      <c r="AO50" s="405">
        <v>69976.23</v>
      </c>
      <c r="AP50" s="777">
        <v>7.0000000000000007E-2</v>
      </c>
      <c r="AQ50" s="405">
        <v>78050.41</v>
      </c>
      <c r="AR50" s="777">
        <v>0.08</v>
      </c>
      <c r="AS50" s="405">
        <v>80741.8</v>
      </c>
      <c r="AT50" s="777">
        <v>0.08</v>
      </c>
      <c r="AU50" s="405">
        <v>83433.2</v>
      </c>
      <c r="AV50" s="777">
        <v>0.08</v>
      </c>
    </row>
    <row r="51" spans="1:48" ht="15">
      <c r="A51" s="807" t="s">
        <v>39</v>
      </c>
      <c r="B51" s="807"/>
      <c r="C51" s="405">
        <v>679.64</v>
      </c>
      <c r="D51" s="777">
        <v>0</v>
      </c>
      <c r="E51" s="405">
        <v>1359.29</v>
      </c>
      <c r="F51" s="777">
        <v>0</v>
      </c>
      <c r="G51" s="405">
        <v>2038.93</v>
      </c>
      <c r="H51" s="777">
        <v>0</v>
      </c>
      <c r="I51" s="405">
        <v>2718.58</v>
      </c>
      <c r="J51" s="777">
        <v>0</v>
      </c>
      <c r="K51" s="405">
        <v>3398.22</v>
      </c>
      <c r="L51" s="777">
        <v>0</v>
      </c>
      <c r="M51" s="405">
        <v>5437.16</v>
      </c>
      <c r="N51" s="777">
        <v>0</v>
      </c>
      <c r="O51" s="405">
        <v>6116.8</v>
      </c>
      <c r="P51" s="777">
        <v>0.01</v>
      </c>
      <c r="Q51" s="405">
        <v>6796.45</v>
      </c>
      <c r="R51" s="777">
        <v>0.01</v>
      </c>
      <c r="S51" s="405">
        <v>7476.09</v>
      </c>
      <c r="T51" s="777">
        <v>0.01</v>
      </c>
      <c r="U51" s="405">
        <v>8155.74</v>
      </c>
      <c r="V51" s="777">
        <v>0.01</v>
      </c>
      <c r="W51" s="405">
        <v>10194.67</v>
      </c>
      <c r="X51" s="777">
        <v>0.01</v>
      </c>
      <c r="Y51" s="405">
        <v>10874.32</v>
      </c>
      <c r="Z51" s="777">
        <v>0.01</v>
      </c>
      <c r="AA51" s="405">
        <v>11553.96</v>
      </c>
      <c r="AB51" s="777">
        <v>0.01</v>
      </c>
      <c r="AC51" s="405">
        <v>12233.61</v>
      </c>
      <c r="AD51" s="777">
        <v>0.01</v>
      </c>
      <c r="AE51" s="405">
        <v>12913.25</v>
      </c>
      <c r="AF51" s="777">
        <v>0.01</v>
      </c>
      <c r="AG51" s="405">
        <v>14952.19</v>
      </c>
      <c r="AH51" s="777">
        <v>0.01</v>
      </c>
      <c r="AI51" s="405">
        <v>15631.83</v>
      </c>
      <c r="AJ51" s="777">
        <v>0.02</v>
      </c>
      <c r="AK51" s="405">
        <v>16311.48</v>
      </c>
      <c r="AL51" s="777">
        <v>0.02</v>
      </c>
      <c r="AM51" s="405">
        <v>16991.12</v>
      </c>
      <c r="AN51" s="777">
        <v>0.02</v>
      </c>
      <c r="AO51" s="405">
        <v>17670.77</v>
      </c>
      <c r="AP51" s="777">
        <v>0.02</v>
      </c>
      <c r="AQ51" s="405">
        <v>19709.7</v>
      </c>
      <c r="AR51" s="777">
        <v>0.02</v>
      </c>
      <c r="AS51" s="405">
        <v>20389.34</v>
      </c>
      <c r="AT51" s="777">
        <v>0.02</v>
      </c>
      <c r="AU51" s="405">
        <v>21068.99</v>
      </c>
      <c r="AV51" s="777">
        <v>0.02</v>
      </c>
    </row>
    <row r="52" spans="1:48" ht="15" customHeight="1">
      <c r="A52" s="929" t="s">
        <v>95</v>
      </c>
      <c r="B52" s="930"/>
      <c r="C52" s="405">
        <v>2079.71</v>
      </c>
      <c r="D52" s="777">
        <v>0</v>
      </c>
      <c r="E52" s="405">
        <v>4159.43</v>
      </c>
      <c r="F52" s="777">
        <v>0</v>
      </c>
      <c r="G52" s="405">
        <v>6239.14</v>
      </c>
      <c r="H52" s="777">
        <v>0.01</v>
      </c>
      <c r="I52" s="405">
        <v>8318.85</v>
      </c>
      <c r="J52" s="777">
        <v>0.01</v>
      </c>
      <c r="K52" s="405">
        <v>10398.57</v>
      </c>
      <c r="L52" s="777">
        <v>0.01</v>
      </c>
      <c r="M52" s="405">
        <v>16637.7</v>
      </c>
      <c r="N52" s="777">
        <v>0.02</v>
      </c>
      <c r="O52" s="405">
        <v>18717.419999999998</v>
      </c>
      <c r="P52" s="777">
        <v>0.02</v>
      </c>
      <c r="Q52" s="405">
        <v>20797.13</v>
      </c>
      <c r="R52" s="777">
        <v>0.02</v>
      </c>
      <c r="S52" s="405">
        <v>22876.84</v>
      </c>
      <c r="T52" s="777">
        <v>0.02</v>
      </c>
      <c r="U52" s="405">
        <v>24956.560000000001</v>
      </c>
      <c r="V52" s="777">
        <v>0.02</v>
      </c>
      <c r="W52" s="405">
        <v>31195.7</v>
      </c>
      <c r="X52" s="777">
        <v>0.03</v>
      </c>
      <c r="Y52" s="405">
        <v>33275.410000000003</v>
      </c>
      <c r="Z52" s="777">
        <v>0.03</v>
      </c>
      <c r="AA52" s="405">
        <v>35355.120000000003</v>
      </c>
      <c r="AB52" s="777">
        <v>0.04</v>
      </c>
      <c r="AC52" s="405">
        <v>37434.839999999997</v>
      </c>
      <c r="AD52" s="777">
        <v>0.04</v>
      </c>
      <c r="AE52" s="405">
        <v>39514.550000000003</v>
      </c>
      <c r="AF52" s="777">
        <v>0.04</v>
      </c>
      <c r="AG52" s="405">
        <v>45753.69</v>
      </c>
      <c r="AH52" s="777">
        <v>0.05</v>
      </c>
      <c r="AI52" s="405">
        <v>47833.4</v>
      </c>
      <c r="AJ52" s="777">
        <v>0.05</v>
      </c>
      <c r="AK52" s="405">
        <v>49913.11</v>
      </c>
      <c r="AL52" s="777">
        <v>0.05</v>
      </c>
      <c r="AM52" s="405">
        <v>51992.83</v>
      </c>
      <c r="AN52" s="777">
        <v>0.05</v>
      </c>
      <c r="AO52" s="405">
        <v>54072.54</v>
      </c>
      <c r="AP52" s="777">
        <v>0.05</v>
      </c>
      <c r="AQ52" s="405">
        <v>60311.68</v>
      </c>
      <c r="AR52" s="777">
        <v>0.06</v>
      </c>
      <c r="AS52" s="405">
        <v>62391.39</v>
      </c>
      <c r="AT52" s="777">
        <v>0.06</v>
      </c>
      <c r="AU52" s="405">
        <v>64471.11</v>
      </c>
      <c r="AV52" s="777">
        <v>0.06</v>
      </c>
    </row>
    <row r="53" spans="1:48" ht="15">
      <c r="A53" s="929" t="s">
        <v>112</v>
      </c>
      <c r="B53" s="930"/>
      <c r="C53" s="405">
        <v>706.83</v>
      </c>
      <c r="D53" s="777">
        <v>0</v>
      </c>
      <c r="E53" s="405">
        <v>1413.66</v>
      </c>
      <c r="F53" s="777">
        <v>0</v>
      </c>
      <c r="G53" s="405">
        <v>2120.4899999999998</v>
      </c>
      <c r="H53" s="777">
        <v>0</v>
      </c>
      <c r="I53" s="405">
        <v>2827.32</v>
      </c>
      <c r="J53" s="777">
        <v>0</v>
      </c>
      <c r="K53" s="405">
        <v>3534.15</v>
      </c>
      <c r="L53" s="777">
        <v>0</v>
      </c>
      <c r="M53" s="405">
        <v>5654.64</v>
      </c>
      <c r="N53" s="777">
        <v>0.01</v>
      </c>
      <c r="O53" s="405">
        <v>6361.48</v>
      </c>
      <c r="P53" s="777">
        <v>0.01</v>
      </c>
      <c r="Q53" s="405">
        <v>7068.31</v>
      </c>
      <c r="R53" s="777">
        <v>0.01</v>
      </c>
      <c r="S53" s="405">
        <v>7775.14</v>
      </c>
      <c r="T53" s="777">
        <v>0.01</v>
      </c>
      <c r="U53" s="405">
        <v>8481.9699999999993</v>
      </c>
      <c r="V53" s="777">
        <v>0.01</v>
      </c>
      <c r="W53" s="405">
        <v>10602.46</v>
      </c>
      <c r="X53" s="777">
        <v>0.01</v>
      </c>
      <c r="Y53" s="405">
        <v>11309.29</v>
      </c>
      <c r="Z53" s="777">
        <v>0.01</v>
      </c>
      <c r="AA53" s="405">
        <v>12016.12</v>
      </c>
      <c r="AB53" s="777">
        <v>0.01</v>
      </c>
      <c r="AC53" s="405">
        <v>12722.95</v>
      </c>
      <c r="AD53" s="777">
        <v>0.01</v>
      </c>
      <c r="AE53" s="405">
        <v>13429.78</v>
      </c>
      <c r="AF53" s="777">
        <v>0.02</v>
      </c>
      <c r="AG53" s="405">
        <v>15550.27</v>
      </c>
      <c r="AH53" s="777">
        <v>0.02</v>
      </c>
      <c r="AI53" s="405">
        <v>16257.1</v>
      </c>
      <c r="AJ53" s="777">
        <v>0.02</v>
      </c>
      <c r="AK53" s="405">
        <v>16963.93</v>
      </c>
      <c r="AL53" s="777">
        <v>0.02</v>
      </c>
      <c r="AM53" s="405">
        <v>17670.77</v>
      </c>
      <c r="AN53" s="777">
        <v>0.02</v>
      </c>
      <c r="AO53" s="405">
        <v>18377.599999999999</v>
      </c>
      <c r="AP53" s="777">
        <v>0.02</v>
      </c>
      <c r="AQ53" s="405">
        <v>20498.09</v>
      </c>
      <c r="AR53" s="777">
        <v>0.02</v>
      </c>
      <c r="AS53" s="405">
        <v>21204.92</v>
      </c>
      <c r="AT53" s="777">
        <v>0.02</v>
      </c>
      <c r="AU53" s="405">
        <v>21911.75</v>
      </c>
      <c r="AV53" s="777">
        <v>0.02</v>
      </c>
    </row>
    <row r="54" spans="1:48" thickBot="1">
      <c r="A54" s="925" t="s">
        <v>58</v>
      </c>
      <c r="B54" s="925"/>
      <c r="C54" s="405">
        <v>39.15</v>
      </c>
      <c r="D54" s="777">
        <v>0</v>
      </c>
      <c r="E54" s="405">
        <v>78.3</v>
      </c>
      <c r="F54" s="777">
        <v>0</v>
      </c>
      <c r="G54" s="405">
        <v>117.44</v>
      </c>
      <c r="H54" s="777">
        <v>0</v>
      </c>
      <c r="I54" s="405">
        <v>156.59</v>
      </c>
      <c r="J54" s="777">
        <v>0</v>
      </c>
      <c r="K54" s="405">
        <v>195.74</v>
      </c>
      <c r="L54" s="777">
        <v>0</v>
      </c>
      <c r="M54" s="405">
        <v>313.18</v>
      </c>
      <c r="N54" s="777">
        <v>0</v>
      </c>
      <c r="O54" s="405">
        <v>352.33</v>
      </c>
      <c r="P54" s="777">
        <v>0</v>
      </c>
      <c r="Q54" s="405">
        <v>391.48</v>
      </c>
      <c r="R54" s="777">
        <v>0</v>
      </c>
      <c r="S54" s="405">
        <v>430.62</v>
      </c>
      <c r="T54" s="777">
        <v>0</v>
      </c>
      <c r="U54" s="405">
        <v>469.77</v>
      </c>
      <c r="V54" s="777">
        <v>0</v>
      </c>
      <c r="W54" s="405">
        <v>587.21</v>
      </c>
      <c r="X54" s="777">
        <v>0</v>
      </c>
      <c r="Y54" s="405">
        <v>626.36</v>
      </c>
      <c r="Z54" s="777">
        <v>0</v>
      </c>
      <c r="AA54" s="405">
        <v>738.91</v>
      </c>
      <c r="AB54" s="777">
        <v>0</v>
      </c>
      <c r="AC54" s="405">
        <v>851.46</v>
      </c>
      <c r="AD54" s="777">
        <v>0</v>
      </c>
      <c r="AE54" s="405">
        <v>964.01</v>
      </c>
      <c r="AF54" s="777">
        <v>0</v>
      </c>
      <c r="AG54" s="405">
        <v>1301.6600000000001</v>
      </c>
      <c r="AH54" s="777">
        <v>0</v>
      </c>
      <c r="AI54" s="405">
        <v>1414.2</v>
      </c>
      <c r="AJ54" s="777">
        <v>0</v>
      </c>
      <c r="AK54" s="405">
        <v>1523.89</v>
      </c>
      <c r="AL54" s="777">
        <v>0</v>
      </c>
      <c r="AM54" s="405">
        <v>1633.59</v>
      </c>
      <c r="AN54" s="777">
        <v>0</v>
      </c>
      <c r="AO54" s="405">
        <v>1775.09</v>
      </c>
      <c r="AP54" s="777">
        <v>0</v>
      </c>
      <c r="AQ54" s="405">
        <v>2199.6</v>
      </c>
      <c r="AR54" s="777">
        <v>0</v>
      </c>
      <c r="AS54" s="405">
        <v>2341.1</v>
      </c>
      <c r="AT54" s="777">
        <v>0</v>
      </c>
      <c r="AU54" s="405">
        <v>2482.6</v>
      </c>
      <c r="AV54" s="777">
        <v>0</v>
      </c>
    </row>
    <row r="55" spans="1:48" ht="20.25" thickBot="1">
      <c r="A55" s="809" t="s">
        <v>39</v>
      </c>
      <c r="B55" s="447" t="s">
        <v>106</v>
      </c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82">
        <v>178622.4</v>
      </c>
      <c r="R55" s="514">
        <v>0.18</v>
      </c>
      <c r="S55" s="514">
        <v>0</v>
      </c>
      <c r="T55" s="514">
        <v>0</v>
      </c>
      <c r="U55" s="514">
        <v>0</v>
      </c>
      <c r="V55" s="514">
        <v>0</v>
      </c>
      <c r="W55" s="514">
        <v>0</v>
      </c>
      <c r="X55" s="514">
        <v>0</v>
      </c>
      <c r="Y55" s="514">
        <v>0</v>
      </c>
      <c r="Z55" s="514">
        <v>0</v>
      </c>
      <c r="AA55" s="514">
        <v>0</v>
      </c>
      <c r="AB55" s="514">
        <v>0</v>
      </c>
      <c r="AC55" s="514">
        <v>0</v>
      </c>
      <c r="AD55" s="514">
        <v>0</v>
      </c>
      <c r="AE55" s="514">
        <v>0</v>
      </c>
      <c r="AF55" s="514">
        <v>0</v>
      </c>
      <c r="AG55" s="514">
        <v>0</v>
      </c>
      <c r="AH55" s="514">
        <v>0</v>
      </c>
      <c r="AI55" s="514">
        <v>0</v>
      </c>
      <c r="AJ55" s="514">
        <v>0</v>
      </c>
      <c r="AK55" s="514">
        <v>0</v>
      </c>
      <c r="AL55" s="514">
        <v>0</v>
      </c>
      <c r="AM55" s="514">
        <v>0</v>
      </c>
      <c r="AN55" s="514">
        <v>0</v>
      </c>
      <c r="AO55" s="514">
        <v>0</v>
      </c>
      <c r="AP55" s="514">
        <v>0</v>
      </c>
      <c r="AQ55" s="514">
        <v>0</v>
      </c>
      <c r="AR55" s="514">
        <v>0</v>
      </c>
      <c r="AS55" s="514">
        <v>0</v>
      </c>
      <c r="AT55" s="514">
        <v>0</v>
      </c>
      <c r="AU55" s="514">
        <v>0</v>
      </c>
      <c r="AV55" s="514">
        <v>0</v>
      </c>
    </row>
    <row r="56" spans="1:48" s="810" customFormat="1">
      <c r="A56" s="809" t="s">
        <v>137</v>
      </c>
      <c r="B56" s="447" t="s">
        <v>114</v>
      </c>
      <c r="C56" s="794">
        <v>840</v>
      </c>
      <c r="D56" s="512"/>
      <c r="E56" s="794">
        <v>840</v>
      </c>
      <c r="F56" s="512"/>
      <c r="G56" s="794">
        <v>840</v>
      </c>
      <c r="H56" s="512"/>
      <c r="I56" s="794">
        <v>840</v>
      </c>
      <c r="J56" s="512"/>
      <c r="K56" s="439">
        <v>630</v>
      </c>
      <c r="L56" s="512"/>
      <c r="M56" s="439">
        <v>630</v>
      </c>
      <c r="N56" s="512"/>
      <c r="O56" s="439">
        <v>630</v>
      </c>
      <c r="P56" s="512"/>
      <c r="Q56" s="439">
        <v>630</v>
      </c>
      <c r="R56" s="512"/>
      <c r="S56" s="439">
        <v>630</v>
      </c>
      <c r="T56" s="512"/>
      <c r="U56" s="439">
        <v>630</v>
      </c>
      <c r="V56" s="512"/>
      <c r="W56" s="439">
        <v>630</v>
      </c>
      <c r="X56" s="512"/>
      <c r="Y56" s="439">
        <v>630</v>
      </c>
      <c r="Z56" s="512"/>
      <c r="AA56" s="439">
        <v>630</v>
      </c>
      <c r="AB56" s="512"/>
      <c r="AC56" s="439">
        <v>630</v>
      </c>
      <c r="AD56" s="512"/>
      <c r="AE56" s="439">
        <v>630</v>
      </c>
      <c r="AF56" s="512"/>
      <c r="AG56" s="439">
        <v>630</v>
      </c>
      <c r="AH56" s="512"/>
      <c r="AI56" s="439">
        <v>630</v>
      </c>
      <c r="AJ56" s="512"/>
      <c r="AK56" s="439">
        <v>630</v>
      </c>
      <c r="AL56" s="512"/>
      <c r="AM56" s="439">
        <v>630</v>
      </c>
      <c r="AN56" s="512"/>
      <c r="AO56" s="439">
        <v>630</v>
      </c>
      <c r="AP56" s="512"/>
      <c r="AQ56" s="439">
        <v>630</v>
      </c>
      <c r="AR56" s="512"/>
      <c r="AS56" s="439">
        <v>630</v>
      </c>
      <c r="AT56" s="512"/>
      <c r="AU56" s="439">
        <v>630</v>
      </c>
      <c r="AV56" s="512"/>
    </row>
    <row r="57" spans="1:48" ht="16.5" thickBot="1">
      <c r="A57" s="893"/>
      <c r="B57" s="894"/>
      <c r="C57" s="426">
        <f t="shared" ref="C57:H57" si="28">SUM(C33:C56)</f>
        <v>6279336.9099999992</v>
      </c>
      <c r="D57" s="426">
        <f t="shared" si="28"/>
        <v>6.2299999999999995</v>
      </c>
      <c r="E57" s="426">
        <f t="shared" si="28"/>
        <v>6281836.5699999994</v>
      </c>
      <c r="F57" s="426">
        <f t="shared" si="28"/>
        <v>6.2599999999999989</v>
      </c>
      <c r="G57" s="426">
        <f t="shared" si="28"/>
        <v>6268648.79</v>
      </c>
      <c r="H57" s="426">
        <f t="shared" si="28"/>
        <v>6.2399999999999993</v>
      </c>
      <c r="I57" s="426">
        <f t="shared" ref="I57:P57" si="29">SUM(I33:I56)</f>
        <v>6218036.1200000001</v>
      </c>
      <c r="J57" s="426">
        <f t="shared" si="29"/>
        <v>6.1899999999999995</v>
      </c>
      <c r="K57" s="426">
        <f t="shared" si="29"/>
        <v>6219885.7699999996</v>
      </c>
      <c r="L57" s="426">
        <f t="shared" si="29"/>
        <v>6.1899999999999995</v>
      </c>
      <c r="M57" s="426">
        <f t="shared" si="29"/>
        <v>6226484.7199999997</v>
      </c>
      <c r="N57" s="426">
        <f t="shared" si="29"/>
        <v>6.1899999999999986</v>
      </c>
      <c r="O57" s="426">
        <f t="shared" si="29"/>
        <v>6229626.1900000004</v>
      </c>
      <c r="P57" s="426">
        <f t="shared" si="29"/>
        <v>6.1899999999999977</v>
      </c>
      <c r="Q57" s="426">
        <f t="shared" ref="Q57:V57" si="30">SUM(Q33:Q56)</f>
        <v>6413799.5799999991</v>
      </c>
      <c r="R57" s="426">
        <f t="shared" si="30"/>
        <v>6.3699999999999983</v>
      </c>
      <c r="S57" s="426">
        <f t="shared" si="30"/>
        <v>6237376.8399999989</v>
      </c>
      <c r="T57" s="426">
        <f t="shared" si="30"/>
        <v>6.1999999999999984</v>
      </c>
      <c r="U57" s="426">
        <f t="shared" si="30"/>
        <v>6238414.6799999988</v>
      </c>
      <c r="V57" s="426">
        <f t="shared" si="30"/>
        <v>6.1999999999999984</v>
      </c>
      <c r="W57" s="426">
        <f t="shared" ref="W57:AB57" si="31">SUM(W33:W56)</f>
        <v>6245013.6399999997</v>
      </c>
      <c r="X57" s="426">
        <f t="shared" si="31"/>
        <v>6.18</v>
      </c>
      <c r="Y57" s="426">
        <f t="shared" si="31"/>
        <v>6247213.2800000003</v>
      </c>
      <c r="Z57" s="426">
        <f t="shared" si="31"/>
        <v>6.1999999999999993</v>
      </c>
      <c r="AA57" s="426">
        <f t="shared" si="31"/>
        <v>6249486.3200000003</v>
      </c>
      <c r="AB57" s="426">
        <f t="shared" si="31"/>
        <v>6.1999999999999993</v>
      </c>
      <c r="AC57" s="426">
        <f t="shared" ref="AC57:AH57" si="32">SUM(AC33:AC56)</f>
        <v>6251759.3799999999</v>
      </c>
      <c r="AD57" s="426">
        <f t="shared" si="32"/>
        <v>6.1999999999999993</v>
      </c>
      <c r="AE57" s="426">
        <f t="shared" si="32"/>
        <v>6254032.4299999997</v>
      </c>
      <c r="AF57" s="426">
        <f t="shared" si="32"/>
        <v>6.2099999999999991</v>
      </c>
      <c r="AG57" s="426">
        <f t="shared" si="32"/>
        <v>6260851.6099999994</v>
      </c>
      <c r="AH57" s="426">
        <f t="shared" si="32"/>
        <v>6.1999999999999984</v>
      </c>
      <c r="AI57" s="426">
        <f t="shared" ref="AI57:AP57" si="33">SUM(AI33:AI56)</f>
        <v>6271608.21</v>
      </c>
      <c r="AJ57" s="426">
        <f t="shared" si="33"/>
        <v>6.2099999999999982</v>
      </c>
      <c r="AK57" s="426">
        <f t="shared" si="33"/>
        <v>6273878.3900000006</v>
      </c>
      <c r="AL57" s="426">
        <f t="shared" si="33"/>
        <v>6.219999999999998</v>
      </c>
      <c r="AM57" s="426">
        <f t="shared" si="33"/>
        <v>6276148.6099999994</v>
      </c>
      <c r="AN57" s="426">
        <f t="shared" si="33"/>
        <v>6.2199999999999989</v>
      </c>
      <c r="AO57" s="426">
        <f t="shared" si="33"/>
        <v>6278450.6099999994</v>
      </c>
      <c r="AP57" s="426">
        <f t="shared" si="33"/>
        <v>6.2199999999999989</v>
      </c>
      <c r="AQ57" s="426">
        <f t="shared" ref="AQ57:AV57" si="34">SUM(AQ33:AQ56)</f>
        <v>6285356.6399999997</v>
      </c>
      <c r="AR57" s="426">
        <f t="shared" si="34"/>
        <v>6.2199999999999989</v>
      </c>
      <c r="AS57" s="426">
        <f t="shared" si="34"/>
        <v>6287658.629999999</v>
      </c>
      <c r="AT57" s="426">
        <f t="shared" si="34"/>
        <v>6.219999999999998</v>
      </c>
      <c r="AU57" s="426">
        <f t="shared" si="34"/>
        <v>6364402.870000001</v>
      </c>
      <c r="AV57" s="426">
        <f t="shared" si="34"/>
        <v>6.2899999999999983</v>
      </c>
    </row>
    <row r="58" spans="1:48">
      <c r="B58" s="142" t="s">
        <v>59</v>
      </c>
      <c r="C58" s="427">
        <f t="shared" ref="C58:H58" si="35">C10+C15</f>
        <v>63001694.289999999</v>
      </c>
      <c r="D58" s="522">
        <f t="shared" si="35"/>
        <v>62.540000000000006</v>
      </c>
      <c r="E58" s="427">
        <f t="shared" si="35"/>
        <v>63112968.609999999</v>
      </c>
      <c r="F58" s="522">
        <f t="shared" si="35"/>
        <v>62.870000000000005</v>
      </c>
      <c r="G58" s="427">
        <f t="shared" si="35"/>
        <v>63141866.529999994</v>
      </c>
      <c r="H58" s="522">
        <f t="shared" si="35"/>
        <v>62.89</v>
      </c>
      <c r="I58" s="427">
        <f t="shared" ref="I58:P58" si="36">I10+I15</f>
        <v>63143521.359999999</v>
      </c>
      <c r="J58" s="522">
        <f t="shared" si="36"/>
        <v>62.889999999999993</v>
      </c>
      <c r="K58" s="427">
        <f t="shared" si="36"/>
        <v>63177640.279999994</v>
      </c>
      <c r="L58" s="522">
        <f t="shared" si="36"/>
        <v>62.9</v>
      </c>
      <c r="M58" s="427">
        <f t="shared" si="36"/>
        <v>63262930.770000003</v>
      </c>
      <c r="N58" s="522">
        <f t="shared" si="36"/>
        <v>62.930000000000007</v>
      </c>
      <c r="O58" s="427">
        <f t="shared" si="36"/>
        <v>63370685.99000001</v>
      </c>
      <c r="P58" s="522">
        <f t="shared" si="36"/>
        <v>62.96</v>
      </c>
      <c r="Q58" s="427">
        <f t="shared" ref="Q58:V58" si="37">Q10+Q15</f>
        <v>63106441.519999996</v>
      </c>
      <c r="R58" s="522">
        <f t="shared" si="37"/>
        <v>62.750000000000007</v>
      </c>
      <c r="S58" s="427">
        <f t="shared" si="37"/>
        <v>63119226.239999995</v>
      </c>
      <c r="T58" s="522">
        <f t="shared" si="37"/>
        <v>62.750000000000007</v>
      </c>
      <c r="U58" s="427">
        <f t="shared" si="37"/>
        <v>63145890.949999996</v>
      </c>
      <c r="V58" s="522">
        <f t="shared" si="37"/>
        <v>62.750000000000007</v>
      </c>
      <c r="W58" s="427">
        <f t="shared" ref="W58:AB58" si="38">W10+W15</f>
        <v>63317347.969999999</v>
      </c>
      <c r="X58" s="522">
        <f t="shared" si="38"/>
        <v>62.82</v>
      </c>
      <c r="Y58" s="427">
        <f t="shared" si="38"/>
        <v>63210263.789999999</v>
      </c>
      <c r="Z58" s="522">
        <f t="shared" si="38"/>
        <v>62.77</v>
      </c>
      <c r="AA58" s="427">
        <f t="shared" si="38"/>
        <v>62531382.219999999</v>
      </c>
      <c r="AB58" s="522">
        <f t="shared" si="38"/>
        <v>62.07</v>
      </c>
      <c r="AC58" s="427">
        <f t="shared" ref="AC58:AH58" si="39">AC10+AC15</f>
        <v>62659352</v>
      </c>
      <c r="AD58" s="522">
        <f t="shared" si="39"/>
        <v>62.160000000000004</v>
      </c>
      <c r="AE58" s="427">
        <f t="shared" si="39"/>
        <v>62567031.989999995</v>
      </c>
      <c r="AF58" s="522">
        <f t="shared" si="39"/>
        <v>62.120000000000005</v>
      </c>
      <c r="AG58" s="427">
        <f t="shared" si="39"/>
        <v>62745975.239999995</v>
      </c>
      <c r="AH58" s="522">
        <f t="shared" si="39"/>
        <v>62.179999999999993</v>
      </c>
      <c r="AI58" s="427">
        <f t="shared" ref="AI58:AP58" si="40">AI10+AI15</f>
        <v>62700074.589999996</v>
      </c>
      <c r="AJ58" s="522">
        <f t="shared" si="40"/>
        <v>62.17</v>
      </c>
      <c r="AK58" s="427">
        <f t="shared" si="40"/>
        <v>62356860.730000004</v>
      </c>
      <c r="AL58" s="522">
        <f t="shared" si="40"/>
        <v>61.81</v>
      </c>
      <c r="AM58" s="427">
        <f t="shared" si="40"/>
        <v>62401837.68</v>
      </c>
      <c r="AN58" s="522">
        <f t="shared" si="40"/>
        <v>61.83</v>
      </c>
      <c r="AO58" s="427">
        <f t="shared" si="40"/>
        <v>62483557.469999999</v>
      </c>
      <c r="AP58" s="522">
        <f t="shared" si="40"/>
        <v>61.860000000000007</v>
      </c>
      <c r="AQ58" s="427">
        <f t="shared" ref="AQ58:AV58" si="41">AQ10+AQ15</f>
        <v>62465957.090000004</v>
      </c>
      <c r="AR58" s="522">
        <f t="shared" si="41"/>
        <v>61.85</v>
      </c>
      <c r="AS58" s="427">
        <f t="shared" si="41"/>
        <v>62508670.280000001</v>
      </c>
      <c r="AT58" s="522">
        <f t="shared" si="41"/>
        <v>61.86</v>
      </c>
      <c r="AU58" s="427">
        <f t="shared" si="41"/>
        <v>61894521.100000001</v>
      </c>
      <c r="AV58" s="522">
        <f t="shared" si="41"/>
        <v>61.16</v>
      </c>
    </row>
    <row r="59" spans="1:48">
      <c r="A59" s="145"/>
      <c r="B59" s="145" t="s">
        <v>123</v>
      </c>
      <c r="C59" s="429">
        <f t="shared" ref="C59:H59" si="42">C30</f>
        <v>24454341.190000001</v>
      </c>
      <c r="D59" s="523">
        <f t="shared" si="42"/>
        <v>24.27</v>
      </c>
      <c r="E59" s="429">
        <f t="shared" si="42"/>
        <v>23985078.34</v>
      </c>
      <c r="F59" s="523">
        <f t="shared" si="42"/>
        <v>23.89</v>
      </c>
      <c r="G59" s="429">
        <f t="shared" si="42"/>
        <v>23984043.420000002</v>
      </c>
      <c r="H59" s="523">
        <f t="shared" si="42"/>
        <v>23.89</v>
      </c>
      <c r="I59" s="429">
        <f t="shared" ref="I59:P59" si="43">I30</f>
        <v>24028800.199999999</v>
      </c>
      <c r="J59" s="523">
        <f t="shared" si="43"/>
        <v>23.94</v>
      </c>
      <c r="K59" s="429">
        <f t="shared" si="43"/>
        <v>24042303.199999999</v>
      </c>
      <c r="L59" s="523">
        <f t="shared" si="43"/>
        <v>23.939999999999998</v>
      </c>
      <c r="M59" s="429">
        <f t="shared" si="43"/>
        <v>24042303.199999999</v>
      </c>
      <c r="N59" s="523">
        <f t="shared" si="43"/>
        <v>23.909999999999997</v>
      </c>
      <c r="O59" s="429">
        <f t="shared" si="43"/>
        <v>24047954.149999999</v>
      </c>
      <c r="P59" s="523">
        <f t="shared" si="43"/>
        <v>23.889999999999997</v>
      </c>
      <c r="Q59" s="429">
        <f t="shared" ref="Q59:V59" si="44">Q30</f>
        <v>24047720.579999998</v>
      </c>
      <c r="R59" s="523">
        <f t="shared" si="44"/>
        <v>23.909999999999997</v>
      </c>
      <c r="S59" s="429">
        <f t="shared" si="44"/>
        <v>24227240.579999998</v>
      </c>
      <c r="T59" s="523">
        <f t="shared" si="44"/>
        <v>24.09</v>
      </c>
      <c r="U59" s="429">
        <f t="shared" si="44"/>
        <v>24234371.240000002</v>
      </c>
      <c r="V59" s="523">
        <f t="shared" si="44"/>
        <v>24.09</v>
      </c>
      <c r="W59" s="429">
        <f t="shared" ref="W59:AB59" si="45">W30</f>
        <v>24234371.240000002</v>
      </c>
      <c r="X59" s="523">
        <f t="shared" si="45"/>
        <v>24.04</v>
      </c>
      <c r="Y59" s="429">
        <f t="shared" si="45"/>
        <v>24234371.240000002</v>
      </c>
      <c r="Z59" s="523">
        <f t="shared" si="45"/>
        <v>24.069999999999997</v>
      </c>
      <c r="AA59" s="429">
        <f t="shared" si="45"/>
        <v>24957500.740000002</v>
      </c>
      <c r="AB59" s="523">
        <f t="shared" si="45"/>
        <v>24.779999999999998</v>
      </c>
      <c r="AC59" s="429">
        <f t="shared" ref="AC59:AH59" si="46">AC30</f>
        <v>24890066.469999999</v>
      </c>
      <c r="AD59" s="523">
        <f t="shared" si="46"/>
        <v>24.689999999999998</v>
      </c>
      <c r="AE59" s="429">
        <f t="shared" si="46"/>
        <v>24890066.469999999</v>
      </c>
      <c r="AF59" s="523">
        <f t="shared" si="46"/>
        <v>24.71</v>
      </c>
      <c r="AG59" s="429">
        <f t="shared" si="46"/>
        <v>24890066.469999999</v>
      </c>
      <c r="AH59" s="523">
        <f t="shared" si="46"/>
        <v>24.67</v>
      </c>
      <c r="AI59" s="429">
        <f t="shared" ref="AI59:AP59" si="47">AI30</f>
        <v>24882672.469999999</v>
      </c>
      <c r="AJ59" s="523">
        <f t="shared" si="47"/>
        <v>24.67</v>
      </c>
      <c r="AK59" s="429">
        <f t="shared" si="47"/>
        <v>25241096.149999999</v>
      </c>
      <c r="AL59" s="523">
        <f t="shared" si="47"/>
        <v>25.02</v>
      </c>
      <c r="AM59" s="429">
        <f t="shared" si="47"/>
        <v>25241096.149999999</v>
      </c>
      <c r="AN59" s="523">
        <f t="shared" si="47"/>
        <v>25.01</v>
      </c>
      <c r="AO59" s="429">
        <f t="shared" si="47"/>
        <v>25241096.149999999</v>
      </c>
      <c r="AP59" s="523">
        <f t="shared" si="47"/>
        <v>24.990000000000002</v>
      </c>
      <c r="AQ59" s="429">
        <f t="shared" ref="AQ59:AV59" si="48">AQ30</f>
        <v>25241096.149999999</v>
      </c>
      <c r="AR59" s="523">
        <f t="shared" si="48"/>
        <v>24.990000000000002</v>
      </c>
      <c r="AS59" s="429">
        <f t="shared" si="48"/>
        <v>25243128.98</v>
      </c>
      <c r="AT59" s="523">
        <f t="shared" si="48"/>
        <v>24.980000000000004</v>
      </c>
      <c r="AU59" s="429">
        <f t="shared" si="48"/>
        <v>25935841.579999998</v>
      </c>
      <c r="AV59" s="523">
        <f t="shared" si="48"/>
        <v>25.63</v>
      </c>
    </row>
    <row r="60" spans="1:48">
      <c r="B60" s="145" t="s">
        <v>124</v>
      </c>
      <c r="C60" s="429">
        <f t="shared" ref="C60:H60" si="49">C21</f>
        <v>7005983.7000000002</v>
      </c>
      <c r="D60" s="523">
        <f t="shared" si="49"/>
        <v>6.9600000000000009</v>
      </c>
      <c r="E60" s="429">
        <f t="shared" si="49"/>
        <v>7005983.7000000002</v>
      </c>
      <c r="F60" s="523">
        <f t="shared" si="49"/>
        <v>6.98</v>
      </c>
      <c r="G60" s="429">
        <f t="shared" si="49"/>
        <v>7005983.7000000002</v>
      </c>
      <c r="H60" s="523">
        <f t="shared" si="49"/>
        <v>6.98</v>
      </c>
      <c r="I60" s="429">
        <f t="shared" ref="I60:P60" si="50">I21</f>
        <v>7005983.7000000002</v>
      </c>
      <c r="J60" s="523">
        <f t="shared" si="50"/>
        <v>6.98</v>
      </c>
      <c r="K60" s="429">
        <f t="shared" si="50"/>
        <v>7005983.7000000002</v>
      </c>
      <c r="L60" s="523">
        <f t="shared" si="50"/>
        <v>6.9700000000000006</v>
      </c>
      <c r="M60" s="429">
        <f t="shared" si="50"/>
        <v>7005983.7000000002</v>
      </c>
      <c r="N60" s="523">
        <f t="shared" si="50"/>
        <v>6.9700000000000006</v>
      </c>
      <c r="O60" s="429">
        <f t="shared" si="50"/>
        <v>7005983.7000000002</v>
      </c>
      <c r="P60" s="523">
        <f t="shared" si="50"/>
        <v>6.9600000000000009</v>
      </c>
      <c r="Q60" s="429">
        <f t="shared" ref="Q60:V60" si="51">Q21</f>
        <v>7005983.7000000002</v>
      </c>
      <c r="R60" s="523">
        <f t="shared" si="51"/>
        <v>6.9700000000000006</v>
      </c>
      <c r="S60" s="429">
        <f t="shared" si="51"/>
        <v>7005983.7000000002</v>
      </c>
      <c r="T60" s="523">
        <f t="shared" si="51"/>
        <v>6.9600000000000009</v>
      </c>
      <c r="U60" s="429">
        <f t="shared" si="51"/>
        <v>7005983.7000000002</v>
      </c>
      <c r="V60" s="523">
        <f t="shared" si="51"/>
        <v>6.9600000000000009</v>
      </c>
      <c r="W60" s="429">
        <f t="shared" ref="W60:AB60" si="52">W21</f>
        <v>7005983.7000000002</v>
      </c>
      <c r="X60" s="523">
        <f t="shared" si="52"/>
        <v>6.9600000000000009</v>
      </c>
      <c r="Y60" s="429">
        <f t="shared" si="52"/>
        <v>7005983.7000000002</v>
      </c>
      <c r="Z60" s="523">
        <f t="shared" si="52"/>
        <v>6.9600000000000009</v>
      </c>
      <c r="AA60" s="429">
        <f t="shared" si="52"/>
        <v>7005983.7000000002</v>
      </c>
      <c r="AB60" s="523">
        <f t="shared" si="52"/>
        <v>6.95</v>
      </c>
      <c r="AC60" s="429">
        <f t="shared" ref="AC60:AH60" si="53">AC21</f>
        <v>7005983.7000000002</v>
      </c>
      <c r="AD60" s="523">
        <f t="shared" si="53"/>
        <v>6.95</v>
      </c>
      <c r="AE60" s="429">
        <f t="shared" si="53"/>
        <v>7005983.7000000002</v>
      </c>
      <c r="AF60" s="523">
        <f t="shared" si="53"/>
        <v>6.9600000000000009</v>
      </c>
      <c r="AG60" s="429">
        <f t="shared" si="53"/>
        <v>7005983.7000000002</v>
      </c>
      <c r="AH60" s="523">
        <f t="shared" si="53"/>
        <v>6.9499999999999993</v>
      </c>
      <c r="AI60" s="429">
        <f t="shared" ref="AI60:AP60" si="54">AI21</f>
        <v>7005983.7000000002</v>
      </c>
      <c r="AJ60" s="523">
        <f t="shared" si="54"/>
        <v>6.9499999999999993</v>
      </c>
      <c r="AK60" s="429">
        <f t="shared" si="54"/>
        <v>7005983.7000000002</v>
      </c>
      <c r="AL60" s="523">
        <f t="shared" si="54"/>
        <v>6.9499999999999993</v>
      </c>
      <c r="AM60" s="429">
        <f t="shared" si="54"/>
        <v>7005983.7000000002</v>
      </c>
      <c r="AN60" s="523">
        <f t="shared" si="54"/>
        <v>6.9399999999999995</v>
      </c>
      <c r="AO60" s="429">
        <f t="shared" si="54"/>
        <v>7005983.7000000002</v>
      </c>
      <c r="AP60" s="523">
        <f t="shared" si="54"/>
        <v>6.93</v>
      </c>
      <c r="AQ60" s="429">
        <f t="shared" ref="AQ60:AV60" si="55">AQ21</f>
        <v>7005983.7000000002</v>
      </c>
      <c r="AR60" s="523">
        <f t="shared" si="55"/>
        <v>6.9399999999999995</v>
      </c>
      <c r="AS60" s="429">
        <f t="shared" si="55"/>
        <v>7005983.7000000002</v>
      </c>
      <c r="AT60" s="523">
        <f t="shared" si="55"/>
        <v>6.9399999999999995</v>
      </c>
      <c r="AU60" s="429">
        <f t="shared" si="55"/>
        <v>7005983.7000000002</v>
      </c>
      <c r="AV60" s="523">
        <f t="shared" si="55"/>
        <v>6.92</v>
      </c>
    </row>
    <row r="61" spans="1:48">
      <c r="B61" s="145" t="s">
        <v>62</v>
      </c>
      <c r="C61" s="429"/>
      <c r="D61" s="523"/>
      <c r="E61" s="429"/>
      <c r="F61" s="523"/>
      <c r="G61" s="429"/>
      <c r="H61" s="523"/>
      <c r="I61" s="429"/>
      <c r="J61" s="523"/>
      <c r="K61" s="429"/>
      <c r="L61" s="523"/>
      <c r="M61" s="429"/>
      <c r="N61" s="523"/>
      <c r="O61" s="429"/>
      <c r="P61" s="523"/>
      <c r="Q61" s="429"/>
      <c r="R61" s="523"/>
      <c r="S61" s="429"/>
      <c r="T61" s="523"/>
      <c r="U61" s="429"/>
      <c r="V61" s="523"/>
      <c r="W61" s="429"/>
      <c r="X61" s="523"/>
      <c r="Y61" s="429"/>
      <c r="Z61" s="523"/>
      <c r="AA61" s="429"/>
      <c r="AB61" s="523"/>
      <c r="AC61" s="429"/>
      <c r="AD61" s="523"/>
      <c r="AE61" s="429"/>
      <c r="AF61" s="523"/>
      <c r="AG61" s="429"/>
      <c r="AH61" s="523"/>
      <c r="AI61" s="429"/>
      <c r="AJ61" s="523"/>
      <c r="AK61" s="429"/>
      <c r="AL61" s="523"/>
      <c r="AM61" s="429"/>
      <c r="AN61" s="523"/>
      <c r="AO61" s="429"/>
      <c r="AP61" s="523"/>
      <c r="AQ61" s="429"/>
      <c r="AR61" s="523"/>
      <c r="AS61" s="429"/>
      <c r="AT61" s="523"/>
      <c r="AU61" s="429"/>
      <c r="AV61" s="523"/>
    </row>
    <row r="62" spans="1:48" ht="16.5" thickBot="1">
      <c r="A62" s="148"/>
      <c r="B62" s="145" t="s">
        <v>125</v>
      </c>
      <c r="C62" s="431">
        <f t="shared" ref="C62:H62" si="56">C57</f>
        <v>6279336.9099999992</v>
      </c>
      <c r="D62" s="524">
        <f t="shared" si="56"/>
        <v>6.2299999999999995</v>
      </c>
      <c r="E62" s="431">
        <f t="shared" si="56"/>
        <v>6281836.5699999994</v>
      </c>
      <c r="F62" s="524">
        <f t="shared" si="56"/>
        <v>6.2599999999999989</v>
      </c>
      <c r="G62" s="431">
        <f t="shared" si="56"/>
        <v>6268648.79</v>
      </c>
      <c r="H62" s="524">
        <f t="shared" si="56"/>
        <v>6.2399999999999993</v>
      </c>
      <c r="I62" s="431">
        <f t="shared" ref="I62:P62" si="57">I57</f>
        <v>6218036.1200000001</v>
      </c>
      <c r="J62" s="524">
        <f t="shared" si="57"/>
        <v>6.1899999999999995</v>
      </c>
      <c r="K62" s="431">
        <f t="shared" si="57"/>
        <v>6219885.7699999996</v>
      </c>
      <c r="L62" s="524">
        <f t="shared" si="57"/>
        <v>6.1899999999999995</v>
      </c>
      <c r="M62" s="431">
        <f t="shared" si="57"/>
        <v>6226484.7199999997</v>
      </c>
      <c r="N62" s="524">
        <f t="shared" si="57"/>
        <v>6.1899999999999986</v>
      </c>
      <c r="O62" s="431">
        <f t="shared" si="57"/>
        <v>6229626.1900000004</v>
      </c>
      <c r="P62" s="524">
        <f t="shared" si="57"/>
        <v>6.1899999999999977</v>
      </c>
      <c r="Q62" s="431">
        <f t="shared" ref="Q62:V62" si="58">Q57</f>
        <v>6413799.5799999991</v>
      </c>
      <c r="R62" s="524">
        <f t="shared" si="58"/>
        <v>6.3699999999999983</v>
      </c>
      <c r="S62" s="431">
        <f t="shared" si="58"/>
        <v>6237376.8399999989</v>
      </c>
      <c r="T62" s="524">
        <f t="shared" si="58"/>
        <v>6.1999999999999984</v>
      </c>
      <c r="U62" s="431">
        <f t="shared" si="58"/>
        <v>6238414.6799999988</v>
      </c>
      <c r="V62" s="524">
        <f t="shared" si="58"/>
        <v>6.1999999999999984</v>
      </c>
      <c r="W62" s="431">
        <f t="shared" ref="W62:AB62" si="59">W57</f>
        <v>6245013.6399999997</v>
      </c>
      <c r="X62" s="524">
        <f t="shared" si="59"/>
        <v>6.18</v>
      </c>
      <c r="Y62" s="431">
        <f t="shared" si="59"/>
        <v>6247213.2800000003</v>
      </c>
      <c r="Z62" s="524">
        <f t="shared" si="59"/>
        <v>6.1999999999999993</v>
      </c>
      <c r="AA62" s="431">
        <f t="shared" si="59"/>
        <v>6249486.3200000003</v>
      </c>
      <c r="AB62" s="524">
        <f t="shared" si="59"/>
        <v>6.1999999999999993</v>
      </c>
      <c r="AC62" s="431">
        <f t="shared" ref="AC62:AH62" si="60">AC57</f>
        <v>6251759.3799999999</v>
      </c>
      <c r="AD62" s="524">
        <f t="shared" si="60"/>
        <v>6.1999999999999993</v>
      </c>
      <c r="AE62" s="431">
        <f t="shared" si="60"/>
        <v>6254032.4299999997</v>
      </c>
      <c r="AF62" s="524">
        <f t="shared" si="60"/>
        <v>6.2099999999999991</v>
      </c>
      <c r="AG62" s="431">
        <f t="shared" si="60"/>
        <v>6260851.6099999994</v>
      </c>
      <c r="AH62" s="524">
        <f t="shared" si="60"/>
        <v>6.1999999999999984</v>
      </c>
      <c r="AI62" s="431">
        <f t="shared" ref="AI62:AP62" si="61">AI57</f>
        <v>6271608.21</v>
      </c>
      <c r="AJ62" s="524">
        <f t="shared" si="61"/>
        <v>6.2099999999999982</v>
      </c>
      <c r="AK62" s="431">
        <f t="shared" si="61"/>
        <v>6273878.3900000006</v>
      </c>
      <c r="AL62" s="524">
        <f t="shared" si="61"/>
        <v>6.219999999999998</v>
      </c>
      <c r="AM62" s="431">
        <f t="shared" si="61"/>
        <v>6276148.6099999994</v>
      </c>
      <c r="AN62" s="524">
        <f t="shared" si="61"/>
        <v>6.2199999999999989</v>
      </c>
      <c r="AO62" s="431">
        <f t="shared" si="61"/>
        <v>6278450.6099999994</v>
      </c>
      <c r="AP62" s="524">
        <f t="shared" si="61"/>
        <v>6.2199999999999989</v>
      </c>
      <c r="AQ62" s="431">
        <f t="shared" ref="AQ62:AV62" si="62">AQ57</f>
        <v>6285356.6399999997</v>
      </c>
      <c r="AR62" s="524">
        <f t="shared" si="62"/>
        <v>6.2199999999999989</v>
      </c>
      <c r="AS62" s="431">
        <f t="shared" si="62"/>
        <v>6287658.629999999</v>
      </c>
      <c r="AT62" s="524">
        <f t="shared" si="62"/>
        <v>6.219999999999998</v>
      </c>
      <c r="AU62" s="431">
        <f t="shared" si="62"/>
        <v>6364402.870000001</v>
      </c>
      <c r="AV62" s="524">
        <f t="shared" si="62"/>
        <v>6.2899999999999983</v>
      </c>
    </row>
    <row r="63" spans="1:48" ht="16.5" thickBot="1">
      <c r="A63" s="151"/>
      <c r="B63" s="152" t="s">
        <v>126</v>
      </c>
      <c r="C63" s="433">
        <f t="shared" ref="C63:H63" si="63">SUM(C58:C62)</f>
        <v>100741356.09</v>
      </c>
      <c r="D63" s="525">
        <f t="shared" si="63"/>
        <v>100.00000000000001</v>
      </c>
      <c r="E63" s="433">
        <f t="shared" si="63"/>
        <v>100385867.22</v>
      </c>
      <c r="F63" s="525">
        <f t="shared" si="63"/>
        <v>100.00000000000001</v>
      </c>
      <c r="G63" s="433">
        <f t="shared" si="63"/>
        <v>100400542.44</v>
      </c>
      <c r="H63" s="525">
        <f t="shared" si="63"/>
        <v>100</v>
      </c>
      <c r="I63" s="433">
        <f t="shared" ref="I63:P63" si="64">SUM(I58:I62)</f>
        <v>100396341.38000001</v>
      </c>
      <c r="J63" s="525">
        <f t="shared" si="64"/>
        <v>100</v>
      </c>
      <c r="K63" s="433">
        <f t="shared" si="64"/>
        <v>100445812.94999999</v>
      </c>
      <c r="L63" s="525">
        <f t="shared" si="64"/>
        <v>100</v>
      </c>
      <c r="M63" s="433">
        <f t="shared" si="64"/>
        <v>100537702.39</v>
      </c>
      <c r="N63" s="525">
        <f t="shared" si="64"/>
        <v>100</v>
      </c>
      <c r="O63" s="433">
        <f t="shared" si="64"/>
        <v>100654250.03000002</v>
      </c>
      <c r="P63" s="525">
        <f t="shared" si="64"/>
        <v>100</v>
      </c>
      <c r="Q63" s="433">
        <f t="shared" ref="Q63:V63" si="65">SUM(Q58:Q62)</f>
        <v>100573945.38</v>
      </c>
      <c r="R63" s="525">
        <f t="shared" si="65"/>
        <v>100</v>
      </c>
      <c r="S63" s="433">
        <f t="shared" si="65"/>
        <v>100589827.36</v>
      </c>
      <c r="T63" s="525">
        <f t="shared" si="65"/>
        <v>100.00000000000001</v>
      </c>
      <c r="U63" s="433">
        <f t="shared" si="65"/>
        <v>100624660.56999999</v>
      </c>
      <c r="V63" s="525">
        <f t="shared" si="65"/>
        <v>100.00000000000001</v>
      </c>
      <c r="W63" s="433">
        <f t="shared" ref="W63:AB63" si="66">SUM(W58:W62)</f>
        <v>100802716.55000001</v>
      </c>
      <c r="X63" s="525">
        <f t="shared" si="66"/>
        <v>100</v>
      </c>
      <c r="Y63" s="433">
        <f t="shared" si="66"/>
        <v>100697832.01000001</v>
      </c>
      <c r="Z63" s="525">
        <f t="shared" si="66"/>
        <v>100.00000000000001</v>
      </c>
      <c r="AA63" s="433">
        <f t="shared" si="66"/>
        <v>100744352.98000002</v>
      </c>
      <c r="AB63" s="525">
        <f t="shared" si="66"/>
        <v>100</v>
      </c>
      <c r="AC63" s="433">
        <f t="shared" ref="AC63:AH63" si="67">SUM(AC58:AC62)</f>
        <v>100807161.55</v>
      </c>
      <c r="AD63" s="525">
        <f t="shared" si="67"/>
        <v>100</v>
      </c>
      <c r="AE63" s="433">
        <f t="shared" si="67"/>
        <v>100717114.59</v>
      </c>
      <c r="AF63" s="525">
        <f t="shared" si="67"/>
        <v>100.00000000000001</v>
      </c>
      <c r="AG63" s="433">
        <f t="shared" si="67"/>
        <v>100902877.02</v>
      </c>
      <c r="AH63" s="525">
        <f t="shared" si="67"/>
        <v>100</v>
      </c>
      <c r="AI63" s="433">
        <f t="shared" ref="AI63:AP63" si="68">SUM(AI58:AI62)</f>
        <v>100860338.97</v>
      </c>
      <c r="AJ63" s="525">
        <f t="shared" si="68"/>
        <v>100</v>
      </c>
      <c r="AK63" s="433">
        <f t="shared" si="68"/>
        <v>100877818.97</v>
      </c>
      <c r="AL63" s="525">
        <f t="shared" si="68"/>
        <v>100</v>
      </c>
      <c r="AM63" s="433">
        <f t="shared" si="68"/>
        <v>100925066.14</v>
      </c>
      <c r="AN63" s="525">
        <f t="shared" si="68"/>
        <v>100</v>
      </c>
      <c r="AO63" s="433">
        <f t="shared" si="68"/>
        <v>101009087.93000001</v>
      </c>
      <c r="AP63" s="525">
        <f t="shared" si="68"/>
        <v>100</v>
      </c>
      <c r="AQ63" s="433">
        <f t="shared" ref="AQ63:AV63" si="69">SUM(AQ58:AQ62)</f>
        <v>100998393.58000001</v>
      </c>
      <c r="AR63" s="525">
        <f t="shared" si="69"/>
        <v>100</v>
      </c>
      <c r="AS63" s="433">
        <f t="shared" si="69"/>
        <v>101045441.59</v>
      </c>
      <c r="AT63" s="525">
        <f t="shared" si="69"/>
        <v>100</v>
      </c>
      <c r="AU63" s="433">
        <f t="shared" si="69"/>
        <v>101200749.25000001</v>
      </c>
      <c r="AV63" s="525">
        <f t="shared" si="69"/>
        <v>99.999999999999986</v>
      </c>
    </row>
  </sheetData>
  <mergeCells count="34">
    <mergeCell ref="AA1:AB1"/>
    <mergeCell ref="AE1:AF1"/>
    <mergeCell ref="A52:B52"/>
    <mergeCell ref="W1:X1"/>
    <mergeCell ref="M1:N1"/>
    <mergeCell ref="G1:H1"/>
    <mergeCell ref="U1:V1"/>
    <mergeCell ref="Q1:R1"/>
    <mergeCell ref="I1:J1"/>
    <mergeCell ref="A57:B57"/>
    <mergeCell ref="E1:F1"/>
    <mergeCell ref="A21:B21"/>
    <mergeCell ref="A30:B30"/>
    <mergeCell ref="A31:B31"/>
    <mergeCell ref="A32:B32"/>
    <mergeCell ref="A15:B15"/>
    <mergeCell ref="A54:B54"/>
    <mergeCell ref="A53:B53"/>
    <mergeCell ref="AU1:AV1"/>
    <mergeCell ref="S1:T1"/>
    <mergeCell ref="O1:P1"/>
    <mergeCell ref="A17:B17"/>
    <mergeCell ref="AM1:AN1"/>
    <mergeCell ref="C1:D1"/>
    <mergeCell ref="A10:B10"/>
    <mergeCell ref="AS1:AT1"/>
    <mergeCell ref="AK1:AL1"/>
    <mergeCell ref="AI1:AJ1"/>
    <mergeCell ref="K1:L1"/>
    <mergeCell ref="AC1:AD1"/>
    <mergeCell ref="AQ1:AR1"/>
    <mergeCell ref="AO1:AP1"/>
    <mergeCell ref="AG1:AH1"/>
    <mergeCell ref="Y1:Z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V64"/>
  <sheetViews>
    <sheetView topLeftCell="AM49" zoomScale="130" zoomScaleNormal="130" workbookViewId="0">
      <selection activeCell="AW49" sqref="AW1:AX104857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customWidth="1"/>
    <col min="5" max="5" width="23.140625" style="436" customWidth="1"/>
    <col min="6" max="6" width="12.5703125" style="436" customWidth="1"/>
    <col min="7" max="7" width="23.140625" style="436" customWidth="1"/>
    <col min="8" max="8" width="12.5703125" style="436" customWidth="1"/>
    <col min="9" max="9" width="23.140625" style="436" customWidth="1"/>
    <col min="10" max="10" width="12.5703125" style="436" customWidth="1"/>
    <col min="11" max="11" width="23.140625" style="436" customWidth="1"/>
    <col min="12" max="12" width="12.5703125" style="436" customWidth="1"/>
    <col min="13" max="13" width="23.140625" style="436" customWidth="1"/>
    <col min="14" max="14" width="12.5703125" style="436" customWidth="1"/>
    <col min="15" max="15" width="23.140625" style="436" customWidth="1"/>
    <col min="16" max="16" width="12.5703125" style="436" customWidth="1"/>
    <col min="17" max="17" width="23.140625" style="436" customWidth="1"/>
    <col min="18" max="18" width="12.5703125" style="436" customWidth="1"/>
    <col min="19" max="19" width="23.140625" style="436" customWidth="1"/>
    <col min="20" max="20" width="12.5703125" style="436" customWidth="1"/>
    <col min="21" max="21" width="23.140625" style="436" customWidth="1"/>
    <col min="22" max="22" width="12.5703125" style="436" customWidth="1"/>
    <col min="23" max="23" width="23.140625" style="436" customWidth="1"/>
    <col min="24" max="24" width="12.5703125" style="436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  <col min="39" max="39" width="23.140625" style="436" customWidth="1"/>
    <col min="40" max="40" width="12.5703125" style="436" customWidth="1"/>
    <col min="41" max="41" width="23.140625" style="436" customWidth="1"/>
    <col min="42" max="42" width="12.5703125" style="436" customWidth="1"/>
    <col min="43" max="43" width="23.140625" style="436" customWidth="1"/>
    <col min="44" max="44" width="12.5703125" style="436" customWidth="1"/>
    <col min="45" max="45" width="23.140625" style="436" customWidth="1"/>
    <col min="46" max="46" width="12.5703125" style="436" customWidth="1"/>
    <col min="47" max="47" width="23.140625" style="436" customWidth="1"/>
    <col min="48" max="48" width="12.5703125" style="436" customWidth="1"/>
  </cols>
  <sheetData>
    <row r="1" spans="1:48">
      <c r="C1" s="918">
        <v>1</v>
      </c>
      <c r="D1" s="919"/>
      <c r="E1" s="918">
        <v>2</v>
      </c>
      <c r="F1" s="919"/>
      <c r="G1" s="918">
        <v>5</v>
      </c>
      <c r="H1" s="919"/>
      <c r="I1" s="918">
        <v>6</v>
      </c>
      <c r="J1" s="919"/>
      <c r="K1" s="918">
        <v>7</v>
      </c>
      <c r="L1" s="919"/>
      <c r="M1" s="918">
        <v>8</v>
      </c>
      <c r="N1" s="919"/>
      <c r="O1" s="918">
        <v>9</v>
      </c>
      <c r="P1" s="919"/>
      <c r="Q1" s="918">
        <v>12</v>
      </c>
      <c r="R1" s="919"/>
      <c r="S1" s="918">
        <v>13</v>
      </c>
      <c r="T1" s="919"/>
      <c r="U1" s="918">
        <v>14</v>
      </c>
      <c r="V1" s="919"/>
      <c r="W1" s="918">
        <v>15</v>
      </c>
      <c r="X1" s="919"/>
      <c r="Y1" s="918">
        <v>16</v>
      </c>
      <c r="Z1" s="919"/>
      <c r="AA1" s="918">
        <v>19</v>
      </c>
      <c r="AB1" s="919"/>
      <c r="AC1" s="918">
        <v>20</v>
      </c>
      <c r="AD1" s="919"/>
      <c r="AE1" s="918">
        <v>21</v>
      </c>
      <c r="AF1" s="919"/>
      <c r="AG1" s="918">
        <v>22</v>
      </c>
      <c r="AH1" s="919"/>
      <c r="AI1" s="918">
        <v>23</v>
      </c>
      <c r="AJ1" s="919"/>
      <c r="AK1" s="918">
        <v>26</v>
      </c>
      <c r="AL1" s="919"/>
      <c r="AM1" s="918">
        <v>27</v>
      </c>
      <c r="AN1" s="919"/>
      <c r="AO1" s="918">
        <v>28</v>
      </c>
      <c r="AP1" s="919"/>
      <c r="AQ1" s="918">
        <v>29</v>
      </c>
      <c r="AR1" s="919"/>
      <c r="AS1" s="918">
        <v>30</v>
      </c>
      <c r="AT1" s="919"/>
      <c r="AU1" s="918">
        <v>31</v>
      </c>
      <c r="AV1" s="919"/>
    </row>
    <row r="2" spans="1:48">
      <c r="A2" s="440" t="s">
        <v>98</v>
      </c>
      <c r="B2" s="58" t="s">
        <v>15</v>
      </c>
      <c r="C2" s="763"/>
      <c r="D2" s="737"/>
      <c r="E2" s="763"/>
      <c r="F2" s="737"/>
      <c r="G2" s="763"/>
      <c r="H2" s="737"/>
      <c r="I2" s="763"/>
      <c r="J2" s="737"/>
      <c r="K2" s="763"/>
      <c r="L2" s="737"/>
      <c r="M2" s="763"/>
      <c r="N2" s="737"/>
      <c r="O2" s="763"/>
      <c r="P2" s="737"/>
      <c r="Q2" s="763"/>
      <c r="R2" s="737"/>
      <c r="S2" s="763"/>
      <c r="T2" s="737"/>
      <c r="U2" s="763"/>
      <c r="V2" s="737"/>
      <c r="W2" s="763"/>
      <c r="X2" s="737"/>
      <c r="Y2" s="763"/>
      <c r="Z2" s="737"/>
      <c r="AA2" s="763"/>
      <c r="AB2" s="737"/>
      <c r="AC2" s="763"/>
      <c r="AD2" s="737"/>
      <c r="AE2" s="763"/>
      <c r="AF2" s="737"/>
      <c r="AG2" s="763"/>
      <c r="AH2" s="737"/>
      <c r="AI2" s="763"/>
      <c r="AJ2" s="737"/>
      <c r="AK2" s="763"/>
      <c r="AL2" s="737"/>
      <c r="AM2" s="763"/>
      <c r="AN2" s="737"/>
      <c r="AO2" s="763"/>
      <c r="AP2" s="737"/>
      <c r="AQ2" s="763"/>
      <c r="AR2" s="737"/>
      <c r="AS2" s="763"/>
      <c r="AT2" s="737"/>
      <c r="AU2" s="763"/>
      <c r="AV2" s="737"/>
    </row>
    <row r="3" spans="1:48">
      <c r="A3" s="440" t="s">
        <v>96</v>
      </c>
      <c r="B3" s="58" t="s">
        <v>15</v>
      </c>
      <c r="C3" s="797">
        <v>8011905</v>
      </c>
      <c r="D3" s="737">
        <v>7.92</v>
      </c>
      <c r="E3" s="797">
        <v>8014942.3200000003</v>
      </c>
      <c r="F3" s="737">
        <v>7.92</v>
      </c>
      <c r="G3" s="797">
        <v>8024054.2800000003</v>
      </c>
      <c r="H3" s="737">
        <v>7.96</v>
      </c>
      <c r="I3" s="797">
        <v>8022418.7999999998</v>
      </c>
      <c r="J3" s="737">
        <v>7.96</v>
      </c>
      <c r="K3" s="797">
        <v>8025534</v>
      </c>
      <c r="L3" s="737">
        <v>7.96</v>
      </c>
      <c r="M3" s="797">
        <v>8028571.3200000003</v>
      </c>
      <c r="N3" s="737">
        <v>7.96</v>
      </c>
      <c r="O3" s="797">
        <v>8031686.5199999996</v>
      </c>
      <c r="P3" s="737">
        <v>7.96</v>
      </c>
      <c r="Q3" s="797">
        <v>8040876.3600000003</v>
      </c>
      <c r="R3" s="737">
        <v>7.96</v>
      </c>
      <c r="S3" s="797">
        <v>8055050.5199999996</v>
      </c>
      <c r="T3" s="737">
        <v>7.9700000000000006</v>
      </c>
      <c r="U3" s="797">
        <v>8058165.7199999997</v>
      </c>
      <c r="V3" s="737">
        <v>7.98</v>
      </c>
      <c r="W3" s="797">
        <v>8061280.9199999999</v>
      </c>
      <c r="X3" s="737">
        <v>7.98</v>
      </c>
      <c r="Y3" s="797">
        <v>8064396.1200000001</v>
      </c>
      <c r="Z3" s="737">
        <v>7.98</v>
      </c>
      <c r="AA3" s="797">
        <v>8073741.7199999997</v>
      </c>
      <c r="AB3" s="737">
        <v>7.99</v>
      </c>
      <c r="AC3" s="797">
        <v>8076311.7599999998</v>
      </c>
      <c r="AD3" s="737">
        <v>7.98</v>
      </c>
      <c r="AE3" s="797">
        <v>8079349.0800000001</v>
      </c>
      <c r="AF3" s="737">
        <v>7.99</v>
      </c>
      <c r="AG3" s="797">
        <v>8082308.5199999996</v>
      </c>
      <c r="AH3" s="737">
        <v>7.99</v>
      </c>
      <c r="AI3" s="797">
        <v>8085267.96</v>
      </c>
      <c r="AJ3" s="737">
        <v>7.99</v>
      </c>
      <c r="AK3" s="797">
        <v>8094146.2800000003</v>
      </c>
      <c r="AL3" s="737">
        <v>7.99</v>
      </c>
      <c r="AM3" s="797">
        <v>8090797.4400000004</v>
      </c>
      <c r="AN3" s="737">
        <v>7.98</v>
      </c>
      <c r="AO3" s="797">
        <v>8093912.6399999997</v>
      </c>
      <c r="AP3" s="737">
        <v>7.98</v>
      </c>
      <c r="AQ3" s="797">
        <v>8097027.8399999999</v>
      </c>
      <c r="AR3" s="737">
        <v>7.99</v>
      </c>
      <c r="AS3" s="797">
        <v>8100065.1600000001</v>
      </c>
      <c r="AT3" s="737">
        <v>7.99</v>
      </c>
      <c r="AU3" s="797">
        <v>8103024.5999999996</v>
      </c>
      <c r="AV3" s="737">
        <v>7.98</v>
      </c>
    </row>
    <row r="4" spans="1:48">
      <c r="A4" s="440" t="s">
        <v>107</v>
      </c>
      <c r="B4" s="58" t="s">
        <v>15</v>
      </c>
      <c r="C4" s="798">
        <v>7644297.7599999998</v>
      </c>
      <c r="D4" s="735">
        <v>7.55</v>
      </c>
      <c r="E4" s="798">
        <v>7647079.8200000003</v>
      </c>
      <c r="F4" s="735">
        <v>7.56</v>
      </c>
      <c r="G4" s="797">
        <v>7641960</v>
      </c>
      <c r="H4" s="737">
        <v>7.58</v>
      </c>
      <c r="I4" s="797">
        <v>7651544.29</v>
      </c>
      <c r="J4" s="737">
        <v>7.59</v>
      </c>
      <c r="K4" s="797">
        <v>7641589.75</v>
      </c>
      <c r="L4" s="737">
        <v>7.57</v>
      </c>
      <c r="M4" s="797">
        <v>7644625.7999999998</v>
      </c>
      <c r="N4" s="737">
        <v>7.58</v>
      </c>
      <c r="O4" s="797">
        <v>7647661.8499999996</v>
      </c>
      <c r="P4" s="737">
        <v>7.58</v>
      </c>
      <c r="Q4" s="798">
        <v>7668163.3300000001</v>
      </c>
      <c r="R4" s="735">
        <v>7.6</v>
      </c>
      <c r="S4" s="798">
        <v>7670945.3899999997</v>
      </c>
      <c r="T4" s="735">
        <v>7.59</v>
      </c>
      <c r="U4" s="797">
        <v>7669506.5999999996</v>
      </c>
      <c r="V4" s="737">
        <v>7.59</v>
      </c>
      <c r="W4" s="797">
        <v>7672616.7000000002</v>
      </c>
      <c r="X4" s="737">
        <v>7.6</v>
      </c>
      <c r="Y4" s="797">
        <v>7675652.75</v>
      </c>
      <c r="Z4" s="737">
        <v>7.6</v>
      </c>
      <c r="AA4" s="797">
        <v>7684834.9500000002</v>
      </c>
      <c r="AB4" s="737">
        <v>7.6</v>
      </c>
      <c r="AC4" s="797">
        <v>7695201.9500000002</v>
      </c>
      <c r="AD4" s="737">
        <v>7.61</v>
      </c>
      <c r="AE4" s="798">
        <v>7693202.5999999996</v>
      </c>
      <c r="AF4" s="735">
        <v>7.61</v>
      </c>
      <c r="AG4" s="798">
        <v>7701274.0499999998</v>
      </c>
      <c r="AH4" s="735">
        <v>7.61</v>
      </c>
      <c r="AI4" s="798">
        <v>7704310.0999999996</v>
      </c>
      <c r="AJ4" s="735">
        <v>7.61</v>
      </c>
      <c r="AK4" s="798">
        <v>7707187.6799999997</v>
      </c>
      <c r="AL4" s="735">
        <v>7.61</v>
      </c>
      <c r="AM4" s="797">
        <v>7706457.5499999998</v>
      </c>
      <c r="AN4" s="737">
        <v>7.6</v>
      </c>
      <c r="AO4" s="797">
        <v>7709419.5499999998</v>
      </c>
      <c r="AP4" s="737">
        <v>7.6099999999999994</v>
      </c>
      <c r="AQ4" s="797">
        <v>7712455.5999999996</v>
      </c>
      <c r="AR4" s="737">
        <v>7.61</v>
      </c>
      <c r="AS4" s="797">
        <v>7715417.5999999996</v>
      </c>
      <c r="AT4" s="737">
        <v>7.61</v>
      </c>
      <c r="AU4" s="797">
        <v>7718305.5499999998</v>
      </c>
      <c r="AV4" s="737">
        <v>7.6</v>
      </c>
    </row>
    <row r="5" spans="1:48">
      <c r="A5" s="453" t="s">
        <v>108</v>
      </c>
      <c r="B5" s="58" t="s">
        <v>15</v>
      </c>
      <c r="C5" s="798">
        <v>6235522</v>
      </c>
      <c r="D5" s="735">
        <v>6.16</v>
      </c>
      <c r="E5" s="798">
        <v>6249475.0599999996</v>
      </c>
      <c r="F5" s="735">
        <v>6.18</v>
      </c>
      <c r="G5" s="797">
        <v>6243468</v>
      </c>
      <c r="H5" s="737">
        <v>6.2</v>
      </c>
      <c r="I5" s="797">
        <v>6240742</v>
      </c>
      <c r="J5" s="737">
        <v>6.19</v>
      </c>
      <c r="K5" s="797">
        <v>6243236</v>
      </c>
      <c r="L5" s="737">
        <v>6.19</v>
      </c>
      <c r="M5" s="798">
        <v>6252148.8600000003</v>
      </c>
      <c r="N5" s="735">
        <v>6.2</v>
      </c>
      <c r="O5" s="798">
        <v>6254499.0199999996</v>
      </c>
      <c r="P5" s="735">
        <v>6.2</v>
      </c>
      <c r="Q5" s="797">
        <v>6255764</v>
      </c>
      <c r="R5" s="737">
        <v>6.2</v>
      </c>
      <c r="S5" s="797">
        <v>6263478</v>
      </c>
      <c r="T5" s="737">
        <v>6.2</v>
      </c>
      <c r="U5" s="822">
        <v>6256866</v>
      </c>
      <c r="V5" s="823">
        <v>6.19</v>
      </c>
      <c r="W5" s="797">
        <v>6268408</v>
      </c>
      <c r="X5" s="737">
        <v>6.21</v>
      </c>
      <c r="Y5" s="797">
        <v>6270902</v>
      </c>
      <c r="Z5" s="737">
        <v>6.21</v>
      </c>
      <c r="AA5" s="797">
        <v>6278326</v>
      </c>
      <c r="AB5" s="737">
        <v>6.21</v>
      </c>
      <c r="AC5" s="797">
        <v>6286388</v>
      </c>
      <c r="AD5" s="737">
        <v>6.21</v>
      </c>
      <c r="AE5" s="797">
        <v>6288882</v>
      </c>
      <c r="AF5" s="737">
        <v>6.22</v>
      </c>
      <c r="AG5" s="797">
        <v>6276406.2000000002</v>
      </c>
      <c r="AH5" s="737">
        <v>6.2</v>
      </c>
      <c r="AI5" s="797">
        <v>6285310.3600000003</v>
      </c>
      <c r="AJ5" s="737">
        <v>6.21</v>
      </c>
      <c r="AK5" s="797">
        <v>6301468</v>
      </c>
      <c r="AL5" s="737">
        <v>6.22</v>
      </c>
      <c r="AM5" s="798">
        <v>6288619.8399999999</v>
      </c>
      <c r="AN5" s="735">
        <v>6.21</v>
      </c>
      <c r="AO5" s="797">
        <v>5841644</v>
      </c>
      <c r="AP5" s="737">
        <v>5.76</v>
      </c>
      <c r="AQ5" s="798">
        <v>5844602</v>
      </c>
      <c r="AR5" s="735">
        <v>5.77</v>
      </c>
      <c r="AS5" s="798">
        <v>5834801.7400000002</v>
      </c>
      <c r="AT5" s="735">
        <v>5.75</v>
      </c>
      <c r="AU5" s="797">
        <v>5848372</v>
      </c>
      <c r="AV5" s="737">
        <v>5.76</v>
      </c>
    </row>
    <row r="6" spans="1:48">
      <c r="A6" s="440" t="s">
        <v>66</v>
      </c>
      <c r="B6" s="58" t="s">
        <v>15</v>
      </c>
      <c r="C6" s="799">
        <v>4434803.76</v>
      </c>
      <c r="D6" s="737">
        <v>4.38</v>
      </c>
      <c r="E6" s="799">
        <v>4436694</v>
      </c>
      <c r="F6" s="737">
        <v>4.38</v>
      </c>
      <c r="G6" s="799">
        <v>4442321.76</v>
      </c>
      <c r="H6" s="737">
        <v>4.41</v>
      </c>
      <c r="I6" s="799">
        <v>4441548.4800000004</v>
      </c>
      <c r="J6" s="737">
        <v>4.41</v>
      </c>
      <c r="K6" s="799">
        <v>4443395.76</v>
      </c>
      <c r="L6" s="737">
        <v>4.4000000000000004</v>
      </c>
      <c r="M6" s="799">
        <v>4445243.04</v>
      </c>
      <c r="N6" s="737">
        <v>4.41</v>
      </c>
      <c r="O6" s="799">
        <v>4447133.28</v>
      </c>
      <c r="P6" s="737">
        <v>4.41</v>
      </c>
      <c r="Q6" s="799">
        <v>4452718.08</v>
      </c>
      <c r="R6" s="737">
        <v>4.41</v>
      </c>
      <c r="S6" s="799">
        <v>4461009.3600000003</v>
      </c>
      <c r="T6" s="737">
        <v>4.42</v>
      </c>
      <c r="U6" s="799">
        <v>4462856.6399999997</v>
      </c>
      <c r="V6" s="737">
        <v>4.42</v>
      </c>
      <c r="W6" s="799">
        <v>4464746.88</v>
      </c>
      <c r="X6" s="737">
        <v>4.42</v>
      </c>
      <c r="Y6" s="799">
        <v>4466594.16</v>
      </c>
      <c r="Z6" s="737">
        <v>4.42</v>
      </c>
      <c r="AA6" s="799">
        <v>4472136</v>
      </c>
      <c r="AB6" s="737">
        <v>4.42</v>
      </c>
      <c r="AC6" s="799">
        <v>4470030.96</v>
      </c>
      <c r="AD6" s="737">
        <v>4.42</v>
      </c>
      <c r="AE6" s="799">
        <v>4471964.16</v>
      </c>
      <c r="AF6" s="737">
        <v>4.42</v>
      </c>
      <c r="AG6" s="799">
        <v>4473897.3600000003</v>
      </c>
      <c r="AH6" s="737">
        <v>4.42</v>
      </c>
      <c r="AI6" s="799">
        <v>4475830.5599999996</v>
      </c>
      <c r="AJ6" s="737">
        <v>4.42</v>
      </c>
      <c r="AK6" s="799">
        <v>4481587.2000000002</v>
      </c>
      <c r="AL6" s="737">
        <v>4.42</v>
      </c>
      <c r="AM6" s="800">
        <v>4499730.5</v>
      </c>
      <c r="AN6" s="735">
        <v>4.4400000000000004</v>
      </c>
      <c r="AO6" s="799">
        <v>4490909.5199999996</v>
      </c>
      <c r="AP6" s="737">
        <v>4.43</v>
      </c>
      <c r="AQ6" s="799">
        <v>4492799.76</v>
      </c>
      <c r="AR6" s="737">
        <v>4.43</v>
      </c>
      <c r="AS6" s="799">
        <v>4494647.04</v>
      </c>
      <c r="AT6" s="737">
        <v>4.43</v>
      </c>
      <c r="AU6" s="799">
        <v>4496408.4000000004</v>
      </c>
      <c r="AV6" s="737">
        <v>4.43</v>
      </c>
    </row>
    <row r="7" spans="1:48">
      <c r="A7" s="440" t="s">
        <v>131</v>
      </c>
      <c r="B7" s="58" t="s">
        <v>15</v>
      </c>
      <c r="C7" s="798">
        <v>8548167.6300000008</v>
      </c>
      <c r="D7" s="735">
        <v>8.4499999999999993</v>
      </c>
      <c r="E7" s="798">
        <v>8504742.5299999993</v>
      </c>
      <c r="F7" s="735">
        <v>8.4</v>
      </c>
      <c r="G7" s="798">
        <v>8557435.6899999995</v>
      </c>
      <c r="H7" s="735">
        <v>8.49</v>
      </c>
      <c r="I7" s="798">
        <v>8523222.6899999995</v>
      </c>
      <c r="J7" s="735">
        <v>8.4600000000000009</v>
      </c>
      <c r="K7" s="798">
        <v>8564118.7699999996</v>
      </c>
      <c r="L7" s="735">
        <v>8.49</v>
      </c>
      <c r="M7" s="797">
        <v>8530394.4000000004</v>
      </c>
      <c r="N7" s="737">
        <v>8.4600000000000009</v>
      </c>
      <c r="O7" s="797">
        <v>8534019.6600000001</v>
      </c>
      <c r="P7" s="737">
        <v>8.4600000000000009</v>
      </c>
      <c r="Q7" s="797">
        <v>8544816.6300000008</v>
      </c>
      <c r="R7" s="737">
        <v>8.4600000000000009</v>
      </c>
      <c r="S7" s="797">
        <v>8560499.8200000003</v>
      </c>
      <c r="T7" s="737">
        <v>8.48</v>
      </c>
      <c r="U7" s="798">
        <v>8587549.7799999993</v>
      </c>
      <c r="V7" s="735">
        <v>8.5</v>
      </c>
      <c r="W7" s="797">
        <v>8567750.3399999999</v>
      </c>
      <c r="X7" s="737">
        <v>8.49</v>
      </c>
      <c r="Y7" s="797">
        <v>8571375.5999999996</v>
      </c>
      <c r="Z7" s="737">
        <v>8.49</v>
      </c>
      <c r="AA7" s="797">
        <v>8582330.1899999995</v>
      </c>
      <c r="AB7" s="737">
        <v>8.49</v>
      </c>
      <c r="AC7" s="797">
        <v>8569168.9199999999</v>
      </c>
      <c r="AD7" s="737">
        <v>8.4700000000000006</v>
      </c>
      <c r="AE7" s="797">
        <v>8572872.9900000002</v>
      </c>
      <c r="AF7" s="737">
        <v>8.4700000000000006</v>
      </c>
      <c r="AG7" s="797">
        <v>8576655.8699999992</v>
      </c>
      <c r="AH7" s="737">
        <v>8.48</v>
      </c>
      <c r="AI7" s="797">
        <v>8580359.9399999995</v>
      </c>
      <c r="AJ7" s="737">
        <v>8.48</v>
      </c>
      <c r="AK7" s="797">
        <v>8591472.1500000004</v>
      </c>
      <c r="AL7" s="737">
        <v>8.48</v>
      </c>
      <c r="AM7" s="797">
        <v>8611332.2699999996</v>
      </c>
      <c r="AN7" s="737">
        <v>8.5</v>
      </c>
      <c r="AO7" s="797">
        <v>8615036.3399999999</v>
      </c>
      <c r="AP7" s="737">
        <v>8.5</v>
      </c>
      <c r="AQ7" s="797">
        <v>8618740.4100000001</v>
      </c>
      <c r="AR7" s="737">
        <v>8.5</v>
      </c>
      <c r="AS7" s="798">
        <v>8637548.4199999999</v>
      </c>
      <c r="AT7" s="735">
        <v>8.51</v>
      </c>
      <c r="AU7" s="797">
        <v>8625833.3100000005</v>
      </c>
      <c r="AV7" s="737">
        <v>8.49</v>
      </c>
    </row>
    <row r="8" spans="1:48">
      <c r="A8" s="786" t="s">
        <v>135</v>
      </c>
      <c r="B8" s="58" t="s">
        <v>15</v>
      </c>
      <c r="C8" s="813">
        <v>8026356</v>
      </c>
      <c r="D8" s="792">
        <v>7.93</v>
      </c>
      <c r="E8" s="812">
        <v>8080464.5999999996</v>
      </c>
      <c r="F8" s="785">
        <v>7.99</v>
      </c>
      <c r="G8" s="813">
        <v>8040318</v>
      </c>
      <c r="H8" s="792">
        <v>7.98</v>
      </c>
      <c r="I8" s="813">
        <v>8046870</v>
      </c>
      <c r="J8" s="792">
        <v>7.99</v>
      </c>
      <c r="K8" s="812">
        <v>8082239.8799999999</v>
      </c>
      <c r="L8" s="785">
        <v>8.01</v>
      </c>
      <c r="M8" s="813">
        <v>8053812</v>
      </c>
      <c r="N8" s="792">
        <v>7.99</v>
      </c>
      <c r="O8" s="812">
        <v>8088690.4800000004</v>
      </c>
      <c r="P8" s="785">
        <v>8.01</v>
      </c>
      <c r="Q8" s="801">
        <v>8067618</v>
      </c>
      <c r="R8" s="792">
        <v>7.99</v>
      </c>
      <c r="S8" s="802">
        <v>8101514.46</v>
      </c>
      <c r="T8" s="785">
        <v>8.02</v>
      </c>
      <c r="U8" s="802">
        <v>8104739.7599999998</v>
      </c>
      <c r="V8" s="785">
        <v>8.02</v>
      </c>
      <c r="W8" s="801">
        <v>8081814</v>
      </c>
      <c r="X8" s="792">
        <v>8.01</v>
      </c>
      <c r="Y8" s="801">
        <v>8085402</v>
      </c>
      <c r="Z8" s="792">
        <v>8</v>
      </c>
      <c r="AA8" s="801">
        <v>8106983.04</v>
      </c>
      <c r="AB8" s="792">
        <v>8.02</v>
      </c>
      <c r="AC8" s="802">
        <v>8124170.3399999999</v>
      </c>
      <c r="AD8" s="785">
        <v>8.0299999999999994</v>
      </c>
      <c r="AE8" s="802">
        <v>8094947.6399999997</v>
      </c>
      <c r="AF8" s="785">
        <v>8</v>
      </c>
      <c r="AG8" s="802">
        <v>8098251.7199999997</v>
      </c>
      <c r="AH8" s="785">
        <v>8.01</v>
      </c>
      <c r="AI8" s="802">
        <v>8089302</v>
      </c>
      <c r="AJ8" s="785">
        <v>7.99</v>
      </c>
      <c r="AK8" s="801">
        <v>8100066</v>
      </c>
      <c r="AL8" s="792">
        <v>8</v>
      </c>
      <c r="AM8" s="802">
        <v>8128496.2199999997</v>
      </c>
      <c r="AN8" s="785">
        <v>8.02</v>
      </c>
      <c r="AO8" s="801">
        <v>8123154</v>
      </c>
      <c r="AP8" s="792">
        <v>8.01</v>
      </c>
      <c r="AQ8" s="802">
        <v>8135025.5999999996</v>
      </c>
      <c r="AR8" s="785">
        <v>8.02</v>
      </c>
      <c r="AS8" s="802">
        <v>8138328.9000000004</v>
      </c>
      <c r="AT8" s="785">
        <v>8.02</v>
      </c>
      <c r="AU8" s="801">
        <v>8133684</v>
      </c>
      <c r="AV8" s="792">
        <v>8.01</v>
      </c>
    </row>
    <row r="9" spans="1:48">
      <c r="A9" s="440" t="s">
        <v>136</v>
      </c>
      <c r="B9" s="58" t="s">
        <v>15</v>
      </c>
      <c r="C9" s="801">
        <v>5507172</v>
      </c>
      <c r="D9" s="792">
        <v>5.44</v>
      </c>
      <c r="E9" s="801">
        <v>5509498.5</v>
      </c>
      <c r="F9" s="792">
        <v>5.44</v>
      </c>
      <c r="G9" s="801">
        <v>5516329.5</v>
      </c>
      <c r="H9" s="792">
        <v>5.4799999999999995</v>
      </c>
      <c r="I9" s="801">
        <v>5533159.5</v>
      </c>
      <c r="J9" s="792">
        <v>5.5</v>
      </c>
      <c r="K9" s="801">
        <v>5535436.5</v>
      </c>
      <c r="L9" s="792">
        <v>5.5</v>
      </c>
      <c r="M9" s="801">
        <v>5537713.5</v>
      </c>
      <c r="N9" s="792">
        <v>5.5</v>
      </c>
      <c r="O9" s="801">
        <v>5540040</v>
      </c>
      <c r="P9" s="792">
        <v>5.49</v>
      </c>
      <c r="Q9" s="801">
        <v>5546920.5</v>
      </c>
      <c r="R9" s="792">
        <v>5.49</v>
      </c>
      <c r="S9" s="801">
        <v>5500687.5</v>
      </c>
      <c r="T9" s="792">
        <v>5.45</v>
      </c>
      <c r="U9" s="802">
        <v>5488209.54</v>
      </c>
      <c r="V9" s="785">
        <v>5.43</v>
      </c>
      <c r="W9" s="802">
        <v>5463661.5</v>
      </c>
      <c r="X9" s="785">
        <v>5.41</v>
      </c>
      <c r="Y9" s="801">
        <v>5507716.5</v>
      </c>
      <c r="Z9" s="792">
        <v>5.45</v>
      </c>
      <c r="AA9" s="801">
        <v>5500059.3499999996</v>
      </c>
      <c r="AB9" s="792">
        <v>5.44</v>
      </c>
      <c r="AC9" s="801">
        <v>5533456.5</v>
      </c>
      <c r="AD9" s="792">
        <v>5.47</v>
      </c>
      <c r="AE9" s="801">
        <v>5535733.5</v>
      </c>
      <c r="AF9" s="792">
        <v>5.47</v>
      </c>
      <c r="AG9" s="801">
        <v>5538060</v>
      </c>
      <c r="AH9" s="792">
        <v>5.47</v>
      </c>
      <c r="AI9" s="801">
        <v>5540337</v>
      </c>
      <c r="AJ9" s="792">
        <v>5.4799999999999995</v>
      </c>
      <c r="AK9" s="801">
        <v>5547217.5</v>
      </c>
      <c r="AL9" s="792">
        <v>5.48</v>
      </c>
      <c r="AM9" s="801">
        <v>5547712.5</v>
      </c>
      <c r="AN9" s="792">
        <v>5.47</v>
      </c>
      <c r="AO9" s="801">
        <v>5116815</v>
      </c>
      <c r="AP9" s="792">
        <v>5.05</v>
      </c>
      <c r="AQ9" s="802">
        <v>5090435.46</v>
      </c>
      <c r="AR9" s="785">
        <v>5.0199999999999996</v>
      </c>
      <c r="AS9" s="801">
        <v>5121072</v>
      </c>
      <c r="AT9" s="792">
        <v>5.05</v>
      </c>
      <c r="AU9" s="801">
        <v>5123250</v>
      </c>
      <c r="AV9" s="792">
        <v>5.05</v>
      </c>
    </row>
    <row r="10" spans="1:48" ht="16.5" thickBot="1">
      <c r="A10" s="897" t="s">
        <v>128</v>
      </c>
      <c r="B10" s="927"/>
      <c r="C10" s="528">
        <f t="shared" ref="C10:J10" si="0">SUM(C3:C9)</f>
        <v>48408224.149999999</v>
      </c>
      <c r="D10" s="528">
        <f t="shared" si="0"/>
        <v>47.829999999999991</v>
      </c>
      <c r="E10" s="528">
        <f t="shared" si="0"/>
        <v>48442896.829999998</v>
      </c>
      <c r="F10" s="528">
        <f t="shared" si="0"/>
        <v>47.87</v>
      </c>
      <c r="G10" s="528">
        <f t="shared" si="0"/>
        <v>48465887.229999997</v>
      </c>
      <c r="H10" s="528">
        <f t="shared" si="0"/>
        <v>48.1</v>
      </c>
      <c r="I10" s="528">
        <f t="shared" si="0"/>
        <v>48459505.759999998</v>
      </c>
      <c r="J10" s="528">
        <f t="shared" si="0"/>
        <v>48.1</v>
      </c>
      <c r="K10" s="528">
        <f t="shared" ref="K10:R10" si="1">SUM(K3:K9)</f>
        <v>48535550.660000004</v>
      </c>
      <c r="L10" s="528">
        <f t="shared" si="1"/>
        <v>48.120000000000005</v>
      </c>
      <c r="M10" s="528">
        <f t="shared" si="1"/>
        <v>48492508.920000002</v>
      </c>
      <c r="N10" s="528">
        <f t="shared" si="1"/>
        <v>48.1</v>
      </c>
      <c r="O10" s="528">
        <f t="shared" si="1"/>
        <v>48543730.810000002</v>
      </c>
      <c r="P10" s="528">
        <f t="shared" si="1"/>
        <v>48.11</v>
      </c>
      <c r="Q10" s="528">
        <f t="shared" si="1"/>
        <v>48576876.900000006</v>
      </c>
      <c r="R10" s="528">
        <f t="shared" si="1"/>
        <v>48.11</v>
      </c>
      <c r="S10" s="528">
        <f t="shared" ref="S10:Z10" si="2">SUM(S3:S9)</f>
        <v>48613185.050000004</v>
      </c>
      <c r="T10" s="528">
        <f t="shared" si="2"/>
        <v>48.129999999999995</v>
      </c>
      <c r="U10" s="528">
        <f t="shared" si="2"/>
        <v>48627894.039999999</v>
      </c>
      <c r="V10" s="528">
        <f t="shared" si="2"/>
        <v>48.13</v>
      </c>
      <c r="W10" s="528">
        <f t="shared" si="2"/>
        <v>48580278.340000004</v>
      </c>
      <c r="X10" s="528">
        <f t="shared" si="2"/>
        <v>48.120000000000005</v>
      </c>
      <c r="Y10" s="528">
        <f t="shared" si="2"/>
        <v>48642039.130000003</v>
      </c>
      <c r="Z10" s="528">
        <f t="shared" si="2"/>
        <v>48.150000000000006</v>
      </c>
      <c r="AA10" s="528">
        <f t="shared" ref="AA10:AH10" si="3">SUM(AA3:AA9)</f>
        <v>48698411.25</v>
      </c>
      <c r="AB10" s="528">
        <f t="shared" si="3"/>
        <v>48.17</v>
      </c>
      <c r="AC10" s="528">
        <f t="shared" si="3"/>
        <v>48754728.430000007</v>
      </c>
      <c r="AD10" s="528">
        <f t="shared" si="3"/>
        <v>48.19</v>
      </c>
      <c r="AE10" s="528">
        <f t="shared" si="3"/>
        <v>48736951.969999999</v>
      </c>
      <c r="AF10" s="528">
        <f t="shared" si="3"/>
        <v>48.18</v>
      </c>
      <c r="AG10" s="528">
        <f t="shared" si="3"/>
        <v>48746853.719999999</v>
      </c>
      <c r="AH10" s="528">
        <f t="shared" si="3"/>
        <v>48.18</v>
      </c>
      <c r="AI10" s="528">
        <f t="shared" ref="AI10:AN10" si="4">SUM(AI3:AI9)</f>
        <v>48760717.919999994</v>
      </c>
      <c r="AJ10" s="528">
        <f t="shared" si="4"/>
        <v>48.180000000000007</v>
      </c>
      <c r="AK10" s="528">
        <f t="shared" si="4"/>
        <v>48823144.810000002</v>
      </c>
      <c r="AL10" s="528">
        <f t="shared" si="4"/>
        <v>48.2</v>
      </c>
      <c r="AM10" s="528">
        <f t="shared" si="4"/>
        <v>48873146.319999993</v>
      </c>
      <c r="AN10" s="528">
        <f t="shared" si="4"/>
        <v>48.22</v>
      </c>
      <c r="AO10" s="528">
        <f t="shared" ref="AO10:AT10" si="5">SUM(AO3:AO9)</f>
        <v>47990891.049999997</v>
      </c>
      <c r="AP10" s="528">
        <f t="shared" si="5"/>
        <v>47.339999999999996</v>
      </c>
      <c r="AQ10" s="528">
        <f t="shared" si="5"/>
        <v>47991086.670000002</v>
      </c>
      <c r="AR10" s="528">
        <f t="shared" si="5"/>
        <v>47.339999999999989</v>
      </c>
      <c r="AS10" s="528">
        <f t="shared" si="5"/>
        <v>48041880.859999999</v>
      </c>
      <c r="AT10" s="528">
        <f t="shared" si="5"/>
        <v>47.36</v>
      </c>
      <c r="AU10" s="528">
        <f>SUM(AU3:AU9)</f>
        <v>48048877.859999999</v>
      </c>
      <c r="AV10" s="528">
        <f>SUM(AV3:AV9)</f>
        <v>47.319999999999993</v>
      </c>
    </row>
    <row r="11" spans="1:48" ht="15">
      <c r="A11" s="441" t="s">
        <v>25</v>
      </c>
      <c r="B11" s="444" t="s">
        <v>26</v>
      </c>
      <c r="C11" s="803">
        <v>3851037.27</v>
      </c>
      <c r="D11" s="737">
        <v>3.81</v>
      </c>
      <c r="E11" s="803">
        <v>3852586.47</v>
      </c>
      <c r="F11" s="737">
        <v>3.81</v>
      </c>
      <c r="G11" s="803">
        <v>3857238.62</v>
      </c>
      <c r="H11" s="737">
        <v>3.83</v>
      </c>
      <c r="I11" s="803">
        <v>3858790.47</v>
      </c>
      <c r="J11" s="737">
        <v>3.83</v>
      </c>
      <c r="K11" s="803">
        <v>3860342.7</v>
      </c>
      <c r="L11" s="737">
        <v>3.83</v>
      </c>
      <c r="M11" s="803">
        <v>3861896.06</v>
      </c>
      <c r="N11" s="737">
        <v>3.83</v>
      </c>
      <c r="O11" s="803">
        <v>3863449.8</v>
      </c>
      <c r="P11" s="737">
        <v>3.83</v>
      </c>
      <c r="Q11" s="767">
        <v>3868114.82</v>
      </c>
      <c r="R11" s="737">
        <v>3.83</v>
      </c>
      <c r="S11" s="767">
        <v>3869670.83</v>
      </c>
      <c r="T11" s="737">
        <v>3.83</v>
      </c>
      <c r="U11" s="767">
        <v>3871227.98</v>
      </c>
      <c r="V11" s="737">
        <v>3.83</v>
      </c>
      <c r="W11" s="767">
        <v>3872785.13</v>
      </c>
      <c r="X11" s="737">
        <v>3.84</v>
      </c>
      <c r="Y11" s="767">
        <v>3874343.41</v>
      </c>
      <c r="Z11" s="737">
        <v>3.84</v>
      </c>
      <c r="AA11" s="767">
        <v>3879021.67</v>
      </c>
      <c r="AB11" s="737">
        <v>3.84</v>
      </c>
      <c r="AC11" s="767">
        <v>3880582.23</v>
      </c>
      <c r="AD11" s="737">
        <v>3.84</v>
      </c>
      <c r="AE11" s="767">
        <v>3882143.54</v>
      </c>
      <c r="AF11" s="737">
        <v>3.84</v>
      </c>
      <c r="AG11" s="767">
        <v>3883705.23</v>
      </c>
      <c r="AH11" s="737">
        <v>3.84</v>
      </c>
      <c r="AI11" s="767">
        <v>3885268.06</v>
      </c>
      <c r="AJ11" s="737">
        <v>3.84</v>
      </c>
      <c r="AK11" s="767">
        <v>3889959.19</v>
      </c>
      <c r="AL11" s="737">
        <v>3.84</v>
      </c>
      <c r="AM11" s="767">
        <v>3891524.28</v>
      </c>
      <c r="AN11" s="737">
        <v>3.84</v>
      </c>
      <c r="AO11" s="767">
        <v>3893090.14</v>
      </c>
      <c r="AP11" s="737">
        <v>3.84</v>
      </c>
      <c r="AQ11" s="767">
        <v>3894656.37</v>
      </c>
      <c r="AR11" s="737">
        <v>3.84</v>
      </c>
      <c r="AS11" s="767">
        <v>3896223.36</v>
      </c>
      <c r="AT11" s="737">
        <v>3.84</v>
      </c>
      <c r="AU11" s="767">
        <v>3897790.73</v>
      </c>
      <c r="AV11" s="737">
        <v>3.84</v>
      </c>
    </row>
    <row r="12" spans="1:48" ht="15">
      <c r="A12" s="441" t="s">
        <v>133</v>
      </c>
      <c r="B12" s="444" t="s">
        <v>134</v>
      </c>
      <c r="C12" s="804">
        <v>2465698.63</v>
      </c>
      <c r="D12" s="737">
        <v>2.44</v>
      </c>
      <c r="E12" s="804">
        <v>2466643.06</v>
      </c>
      <c r="F12" s="737">
        <v>2.44</v>
      </c>
      <c r="G12" s="804">
        <v>2469478.5099999998</v>
      </c>
      <c r="H12" s="737">
        <v>2.4500000000000002</v>
      </c>
      <c r="I12" s="804">
        <v>2470424.38</v>
      </c>
      <c r="J12" s="737">
        <v>2.4500000000000002</v>
      </c>
      <c r="K12" s="804">
        <v>2471370.4900000002</v>
      </c>
      <c r="L12" s="737">
        <v>2.4500000000000002</v>
      </c>
      <c r="M12" s="804">
        <v>2472317.08</v>
      </c>
      <c r="N12" s="737">
        <v>2.4500000000000002</v>
      </c>
      <c r="O12" s="804">
        <v>2473264.15</v>
      </c>
      <c r="P12" s="737">
        <v>2.4500000000000002</v>
      </c>
      <c r="Q12" s="766">
        <v>2476107.02</v>
      </c>
      <c r="R12" s="737">
        <v>2.4500000000000002</v>
      </c>
      <c r="S12" s="766">
        <v>2477055.52</v>
      </c>
      <c r="T12" s="737">
        <v>2.4500000000000002</v>
      </c>
      <c r="U12" s="766">
        <v>2478004.2599999998</v>
      </c>
      <c r="V12" s="737">
        <v>2.4500000000000002</v>
      </c>
      <c r="W12" s="766">
        <v>2478953.2400000002</v>
      </c>
      <c r="X12" s="737">
        <v>2.46</v>
      </c>
      <c r="Y12" s="766">
        <v>2479902.71</v>
      </c>
      <c r="Z12" s="737">
        <v>2.4500000000000002</v>
      </c>
      <c r="AA12" s="766">
        <v>2482753.48</v>
      </c>
      <c r="AB12" s="737">
        <v>2.46</v>
      </c>
      <c r="AC12" s="766">
        <v>2483704.37</v>
      </c>
      <c r="AD12" s="737">
        <v>2.46</v>
      </c>
      <c r="AE12" s="766">
        <v>2484655.75</v>
      </c>
      <c r="AF12" s="737">
        <v>2.4500000000000002</v>
      </c>
      <c r="AG12" s="766">
        <v>2485607.37</v>
      </c>
      <c r="AH12" s="737">
        <v>2.4500000000000002</v>
      </c>
      <c r="AI12" s="766">
        <v>2486559.46</v>
      </c>
      <c r="AJ12" s="737">
        <v>2.4500000000000002</v>
      </c>
      <c r="AK12" s="766">
        <v>2489417.66</v>
      </c>
      <c r="AL12" s="737">
        <v>2.46</v>
      </c>
      <c r="AM12" s="766">
        <v>2490371.19</v>
      </c>
      <c r="AN12" s="737">
        <v>2.46</v>
      </c>
      <c r="AO12" s="766">
        <v>2491324.96</v>
      </c>
      <c r="AP12" s="737">
        <v>2.46</v>
      </c>
      <c r="AQ12" s="766">
        <v>2492279.21</v>
      </c>
      <c r="AR12" s="737">
        <v>2.46</v>
      </c>
      <c r="AS12" s="766">
        <v>2493233.9300000002</v>
      </c>
      <c r="AT12" s="737">
        <v>2.46</v>
      </c>
      <c r="AU12" s="766">
        <v>2494188.9</v>
      </c>
      <c r="AV12" s="737">
        <v>2.46</v>
      </c>
    </row>
    <row r="13" spans="1:48" ht="15">
      <c r="A13" s="442" t="s">
        <v>38</v>
      </c>
      <c r="B13" s="442" t="s">
        <v>39</v>
      </c>
      <c r="C13" s="805">
        <v>4042680.8</v>
      </c>
      <c r="D13" s="741">
        <v>3.99</v>
      </c>
      <c r="E13" s="805">
        <v>4044631.6</v>
      </c>
      <c r="F13" s="741">
        <v>3.99</v>
      </c>
      <c r="G13" s="805">
        <v>4050489.6</v>
      </c>
      <c r="H13" s="741">
        <v>4.0199999999999996</v>
      </c>
      <c r="I13" s="805">
        <v>4052444.4</v>
      </c>
      <c r="J13" s="741">
        <v>4.0199999999999996</v>
      </c>
      <c r="K13" s="805">
        <v>4054400</v>
      </c>
      <c r="L13" s="741">
        <v>4.0199999999999996</v>
      </c>
      <c r="M13" s="805">
        <v>4056356.4</v>
      </c>
      <c r="N13" s="741">
        <v>4.0199999999999996</v>
      </c>
      <c r="O13" s="805">
        <v>4058313.6</v>
      </c>
      <c r="P13" s="741">
        <v>4.0199999999999996</v>
      </c>
      <c r="Q13" s="765">
        <v>4064191.6</v>
      </c>
      <c r="R13" s="741">
        <v>4.03</v>
      </c>
      <c r="S13" s="765">
        <v>4066152.8</v>
      </c>
      <c r="T13" s="741">
        <v>4.03</v>
      </c>
      <c r="U13" s="765">
        <v>4068115.2</v>
      </c>
      <c r="V13" s="741">
        <v>4.03</v>
      </c>
      <c r="W13" s="765">
        <v>4070078</v>
      </c>
      <c r="X13" s="741">
        <v>4.03</v>
      </c>
      <c r="Y13" s="765">
        <v>4072042</v>
      </c>
      <c r="Z13" s="741">
        <v>4.03</v>
      </c>
      <c r="AA13" s="765">
        <v>4077940</v>
      </c>
      <c r="AB13" s="741">
        <v>4.03</v>
      </c>
      <c r="AC13" s="765">
        <v>4079908</v>
      </c>
      <c r="AD13" s="741">
        <v>4.03</v>
      </c>
      <c r="AE13" s="765">
        <v>4081876.8</v>
      </c>
      <c r="AF13" s="741">
        <v>4.03</v>
      </c>
      <c r="AG13" s="765">
        <v>4083846.4</v>
      </c>
      <c r="AH13" s="741">
        <v>4.04</v>
      </c>
      <c r="AI13" s="765">
        <v>4085817.2</v>
      </c>
      <c r="AJ13" s="741">
        <v>4.04</v>
      </c>
      <c r="AK13" s="765">
        <v>4091734.8</v>
      </c>
      <c r="AL13" s="741">
        <v>4.04</v>
      </c>
      <c r="AM13" s="765">
        <v>4093709.2</v>
      </c>
      <c r="AN13" s="741">
        <v>4.04</v>
      </c>
      <c r="AO13" s="765">
        <v>4095684.8</v>
      </c>
      <c r="AP13" s="741">
        <v>4.04</v>
      </c>
      <c r="AQ13" s="765">
        <v>4097661.2</v>
      </c>
      <c r="AR13" s="741">
        <v>4.04</v>
      </c>
      <c r="AS13" s="765">
        <v>4099638.4</v>
      </c>
      <c r="AT13" s="741">
        <v>4.04</v>
      </c>
      <c r="AU13" s="765">
        <v>4101616.8</v>
      </c>
      <c r="AV13" s="741">
        <v>4.04</v>
      </c>
    </row>
    <row r="14" spans="1:48" thickBot="1">
      <c r="A14" s="443" t="s">
        <v>100</v>
      </c>
      <c r="B14" s="443" t="s">
        <v>101</v>
      </c>
      <c r="C14" s="806">
        <v>3117729.3</v>
      </c>
      <c r="D14" s="737">
        <v>3.08</v>
      </c>
      <c r="E14" s="806">
        <v>3119396.7</v>
      </c>
      <c r="F14" s="737">
        <v>3.08</v>
      </c>
      <c r="G14" s="806">
        <v>3124404.9</v>
      </c>
      <c r="H14" s="737">
        <v>3.1</v>
      </c>
      <c r="I14" s="806">
        <v>3126075.9</v>
      </c>
      <c r="J14" s="737">
        <v>3.1</v>
      </c>
      <c r="K14" s="806">
        <v>3127747.8</v>
      </c>
      <c r="L14" s="737">
        <v>3.1</v>
      </c>
      <c r="M14" s="806">
        <v>3129420.9</v>
      </c>
      <c r="N14" s="737">
        <v>3.11</v>
      </c>
      <c r="O14" s="806">
        <v>3131094.6</v>
      </c>
      <c r="P14" s="737">
        <v>3.11</v>
      </c>
      <c r="Q14" s="768">
        <v>3136121.4</v>
      </c>
      <c r="R14" s="737">
        <v>3.11</v>
      </c>
      <c r="S14" s="768">
        <v>3137798.7</v>
      </c>
      <c r="T14" s="737">
        <v>3.11</v>
      </c>
      <c r="U14" s="768">
        <v>3139477.2</v>
      </c>
      <c r="V14" s="737">
        <v>3.11</v>
      </c>
      <c r="W14" s="768">
        <v>3141156.3</v>
      </c>
      <c r="X14" s="737">
        <v>3.11</v>
      </c>
      <c r="Y14" s="768">
        <v>3142836.3</v>
      </c>
      <c r="Z14" s="737">
        <v>3.11</v>
      </c>
      <c r="AA14" s="768">
        <v>3147882</v>
      </c>
      <c r="AB14" s="737">
        <v>3.11</v>
      </c>
      <c r="AC14" s="768">
        <v>2999985.6</v>
      </c>
      <c r="AD14" s="737">
        <v>2.9600000000000004</v>
      </c>
      <c r="AE14" s="768">
        <v>3001590.3</v>
      </c>
      <c r="AF14" s="737">
        <v>2.97</v>
      </c>
      <c r="AG14" s="768">
        <v>3003195.6</v>
      </c>
      <c r="AH14" s="737">
        <v>2.97</v>
      </c>
      <c r="AI14" s="768">
        <v>3004802.1</v>
      </c>
      <c r="AJ14" s="737">
        <v>2.97</v>
      </c>
      <c r="AK14" s="768">
        <v>3009626.1</v>
      </c>
      <c r="AL14" s="737">
        <v>2.97</v>
      </c>
      <c r="AM14" s="768">
        <v>3011235.6</v>
      </c>
      <c r="AN14" s="737">
        <v>2.97</v>
      </c>
      <c r="AO14" s="768">
        <v>3012846.3</v>
      </c>
      <c r="AP14" s="737">
        <v>2.97</v>
      </c>
      <c r="AQ14" s="768">
        <v>3014457.9</v>
      </c>
      <c r="AR14" s="737">
        <v>2.98</v>
      </c>
      <c r="AS14" s="768">
        <v>3016070.1</v>
      </c>
      <c r="AT14" s="737">
        <v>2.97</v>
      </c>
      <c r="AU14" s="768">
        <v>3017683.2</v>
      </c>
      <c r="AV14" s="737">
        <v>2.97</v>
      </c>
    </row>
    <row r="15" spans="1:48" ht="16.5" thickBot="1">
      <c r="A15" s="899" t="s">
        <v>129</v>
      </c>
      <c r="B15" s="928"/>
      <c r="C15" s="498">
        <f t="shared" ref="C15:J15" si="6">SUM(C11:C14)</f>
        <v>13477146</v>
      </c>
      <c r="D15" s="498">
        <f t="shared" si="6"/>
        <v>13.32</v>
      </c>
      <c r="E15" s="498">
        <f t="shared" si="6"/>
        <v>13483257.830000002</v>
      </c>
      <c r="F15" s="498">
        <f t="shared" si="6"/>
        <v>13.32</v>
      </c>
      <c r="G15" s="498">
        <f t="shared" si="6"/>
        <v>13501611.630000001</v>
      </c>
      <c r="H15" s="498">
        <f t="shared" si="6"/>
        <v>13.4</v>
      </c>
      <c r="I15" s="498">
        <f t="shared" si="6"/>
        <v>13507735.15</v>
      </c>
      <c r="J15" s="498">
        <f t="shared" si="6"/>
        <v>13.4</v>
      </c>
      <c r="K15" s="498">
        <f t="shared" ref="K15:P15" si="7">SUM(K11:K14)</f>
        <v>13513860.990000002</v>
      </c>
      <c r="L15" s="498">
        <f t="shared" si="7"/>
        <v>13.4</v>
      </c>
      <c r="M15" s="498">
        <f t="shared" si="7"/>
        <v>13519990.440000001</v>
      </c>
      <c r="N15" s="498">
        <f t="shared" si="7"/>
        <v>13.41</v>
      </c>
      <c r="O15" s="498">
        <f t="shared" si="7"/>
        <v>13526122.149999999</v>
      </c>
      <c r="P15" s="498">
        <f t="shared" si="7"/>
        <v>13.41</v>
      </c>
      <c r="Q15" s="498">
        <f t="shared" ref="Q15:V15" si="8">SUM(Q11:Q14)</f>
        <v>13544534.84</v>
      </c>
      <c r="R15" s="498">
        <f t="shared" si="8"/>
        <v>13.42</v>
      </c>
      <c r="S15" s="498">
        <f t="shared" si="8"/>
        <v>13550677.849999998</v>
      </c>
      <c r="T15" s="498">
        <f t="shared" si="8"/>
        <v>13.42</v>
      </c>
      <c r="U15" s="498">
        <f t="shared" si="8"/>
        <v>13556824.640000001</v>
      </c>
      <c r="V15" s="498">
        <f t="shared" si="8"/>
        <v>13.42</v>
      </c>
      <c r="W15" s="498">
        <f t="shared" ref="W15:AD15" si="9">SUM(W11:W14)</f>
        <v>13562972.670000002</v>
      </c>
      <c r="X15" s="498">
        <f t="shared" si="9"/>
        <v>13.44</v>
      </c>
      <c r="Y15" s="498">
        <f t="shared" si="9"/>
        <v>13569124.420000002</v>
      </c>
      <c r="Z15" s="498">
        <f t="shared" si="9"/>
        <v>13.43</v>
      </c>
      <c r="AA15" s="498">
        <f t="shared" si="9"/>
        <v>13587597.15</v>
      </c>
      <c r="AB15" s="498">
        <f t="shared" si="9"/>
        <v>13.44</v>
      </c>
      <c r="AC15" s="498">
        <f t="shared" si="9"/>
        <v>13444180.199999999</v>
      </c>
      <c r="AD15" s="498">
        <f t="shared" si="9"/>
        <v>13.290000000000001</v>
      </c>
      <c r="AE15" s="498">
        <f t="shared" ref="AE15:AL15" si="10">SUM(AE11:AE14)</f>
        <v>13450266.390000001</v>
      </c>
      <c r="AF15" s="498">
        <f t="shared" si="10"/>
        <v>13.290000000000001</v>
      </c>
      <c r="AG15" s="498">
        <f t="shared" si="10"/>
        <v>13456354.6</v>
      </c>
      <c r="AH15" s="498">
        <f t="shared" si="10"/>
        <v>13.3</v>
      </c>
      <c r="AI15" s="498">
        <f t="shared" si="10"/>
        <v>13462446.819999998</v>
      </c>
      <c r="AJ15" s="498">
        <f t="shared" si="10"/>
        <v>13.3</v>
      </c>
      <c r="AK15" s="498">
        <f t="shared" si="10"/>
        <v>13480737.749999998</v>
      </c>
      <c r="AL15" s="498">
        <f t="shared" si="10"/>
        <v>13.31</v>
      </c>
      <c r="AM15" s="498">
        <f t="shared" ref="AM15:AR15" si="11">SUM(AM11:AM14)</f>
        <v>13486840.27</v>
      </c>
      <c r="AN15" s="498">
        <f t="shared" si="11"/>
        <v>13.31</v>
      </c>
      <c r="AO15" s="498">
        <f t="shared" si="11"/>
        <v>13492946.199999999</v>
      </c>
      <c r="AP15" s="498">
        <f t="shared" si="11"/>
        <v>13.31</v>
      </c>
      <c r="AQ15" s="498">
        <f t="shared" si="11"/>
        <v>13499054.680000002</v>
      </c>
      <c r="AR15" s="498">
        <f t="shared" si="11"/>
        <v>13.32</v>
      </c>
      <c r="AS15" s="498">
        <f>SUM(AS11:AS14)</f>
        <v>13505165.789999999</v>
      </c>
      <c r="AT15" s="498">
        <f>SUM(AT11:AT14)</f>
        <v>13.31</v>
      </c>
      <c r="AU15" s="498">
        <f>SUM(AU11:AU14)</f>
        <v>13511279.629999999</v>
      </c>
      <c r="AV15" s="498">
        <f>SUM(AV11:AV14)</f>
        <v>13.31</v>
      </c>
    </row>
    <row r="16" spans="1:48" ht="31.5">
      <c r="A16" s="77" t="s">
        <v>41</v>
      </c>
      <c r="B16" s="78" t="s">
        <v>42</v>
      </c>
      <c r="C16" s="819"/>
      <c r="D16" s="820"/>
      <c r="E16" s="819"/>
      <c r="F16" s="820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  <c r="AS16" s="412"/>
      <c r="AT16" s="499"/>
      <c r="AU16" s="412"/>
      <c r="AV16" s="499"/>
    </row>
    <row r="17" spans="1:48" ht="16.5" thickBot="1">
      <c r="A17" s="817">
        <v>22048622</v>
      </c>
      <c r="B17" s="818" t="s">
        <v>138</v>
      </c>
      <c r="C17" s="819"/>
      <c r="D17" s="820"/>
      <c r="E17" s="819"/>
      <c r="F17" s="820"/>
      <c r="G17" s="821">
        <v>1706400</v>
      </c>
      <c r="H17" s="499">
        <v>1.69</v>
      </c>
      <c r="I17" s="821">
        <v>1706400</v>
      </c>
      <c r="J17" s="499">
        <v>1.69</v>
      </c>
      <c r="K17" s="821">
        <v>1706400</v>
      </c>
      <c r="L17" s="499">
        <v>1.69</v>
      </c>
      <c r="M17" s="821">
        <v>1706400</v>
      </c>
      <c r="N17" s="499">
        <v>1.69</v>
      </c>
      <c r="O17" s="821">
        <v>1706400</v>
      </c>
      <c r="P17" s="499">
        <v>1.69</v>
      </c>
      <c r="Q17" s="821">
        <v>1706400</v>
      </c>
      <c r="R17" s="499">
        <v>1.69</v>
      </c>
      <c r="S17" s="821">
        <v>1706400</v>
      </c>
      <c r="T17" s="499">
        <v>1.69</v>
      </c>
      <c r="U17" s="821">
        <v>1706400</v>
      </c>
      <c r="V17" s="499">
        <v>1.69</v>
      </c>
      <c r="W17" s="821">
        <v>1706400</v>
      </c>
      <c r="X17" s="499">
        <v>1.69</v>
      </c>
      <c r="Y17" s="821">
        <v>1706400</v>
      </c>
      <c r="Z17" s="499">
        <v>1.69</v>
      </c>
      <c r="AA17" s="821">
        <v>1706400</v>
      </c>
      <c r="AB17" s="499">
        <v>1.69</v>
      </c>
      <c r="AC17" s="821">
        <v>1706400</v>
      </c>
      <c r="AD17" s="499">
        <v>1.69</v>
      </c>
      <c r="AE17" s="821">
        <v>1706400</v>
      </c>
      <c r="AF17" s="499">
        <v>1.69</v>
      </c>
      <c r="AG17" s="821">
        <v>1706400</v>
      </c>
      <c r="AH17" s="499">
        <v>1.69</v>
      </c>
      <c r="AI17" s="821">
        <v>1706400</v>
      </c>
      <c r="AJ17" s="499">
        <v>1.69</v>
      </c>
      <c r="AK17" s="821">
        <v>1706400</v>
      </c>
      <c r="AL17" s="499">
        <v>1.69</v>
      </c>
      <c r="AM17" s="821">
        <v>1706400</v>
      </c>
      <c r="AN17" s="499">
        <v>1.69</v>
      </c>
      <c r="AO17" s="821">
        <v>1706400</v>
      </c>
      <c r="AP17" s="499">
        <v>1.69</v>
      </c>
      <c r="AQ17" s="821">
        <v>1706400</v>
      </c>
      <c r="AR17" s="499">
        <v>1.69</v>
      </c>
      <c r="AS17" s="821">
        <v>1706400</v>
      </c>
      <c r="AT17" s="499">
        <v>1.69</v>
      </c>
      <c r="AU17" s="821">
        <v>1706400</v>
      </c>
      <c r="AV17" s="499">
        <v>1.69</v>
      </c>
    </row>
    <row r="18" spans="1:48" ht="16.5" thickBot="1">
      <c r="A18" s="920" t="s">
        <v>127</v>
      </c>
      <c r="B18" s="920"/>
      <c r="C18" s="414"/>
      <c r="D18" s="414"/>
      <c r="E18" s="414"/>
      <c r="F18" s="414"/>
      <c r="G18" s="414">
        <f t="shared" ref="G18:L18" si="12">SUM(G16:G17)</f>
        <v>1706400</v>
      </c>
      <c r="H18" s="414">
        <f t="shared" si="12"/>
        <v>1.69</v>
      </c>
      <c r="I18" s="414">
        <f t="shared" si="12"/>
        <v>1706400</v>
      </c>
      <c r="J18" s="414">
        <f t="shared" si="12"/>
        <v>1.69</v>
      </c>
      <c r="K18" s="414">
        <f t="shared" si="12"/>
        <v>1706400</v>
      </c>
      <c r="L18" s="414">
        <f t="shared" si="12"/>
        <v>1.69</v>
      </c>
      <c r="M18" s="414">
        <f t="shared" ref="M18:V18" si="13">SUM(M16:M17)</f>
        <v>1706400</v>
      </c>
      <c r="N18" s="414">
        <f t="shared" si="13"/>
        <v>1.69</v>
      </c>
      <c r="O18" s="414">
        <f t="shared" si="13"/>
        <v>1706400</v>
      </c>
      <c r="P18" s="414">
        <f t="shared" si="13"/>
        <v>1.69</v>
      </c>
      <c r="Q18" s="414">
        <f t="shared" si="13"/>
        <v>1706400</v>
      </c>
      <c r="R18" s="414">
        <f t="shared" si="13"/>
        <v>1.69</v>
      </c>
      <c r="S18" s="414">
        <f t="shared" si="13"/>
        <v>1706400</v>
      </c>
      <c r="T18" s="414">
        <f t="shared" si="13"/>
        <v>1.69</v>
      </c>
      <c r="U18" s="414">
        <f t="shared" si="13"/>
        <v>1706400</v>
      </c>
      <c r="V18" s="414">
        <f t="shared" si="13"/>
        <v>1.69</v>
      </c>
      <c r="W18" s="414">
        <f t="shared" ref="W18:AD18" si="14">SUM(W16:W17)</f>
        <v>1706400</v>
      </c>
      <c r="X18" s="414">
        <f t="shared" si="14"/>
        <v>1.69</v>
      </c>
      <c r="Y18" s="414">
        <f t="shared" si="14"/>
        <v>1706400</v>
      </c>
      <c r="Z18" s="414">
        <f t="shared" si="14"/>
        <v>1.69</v>
      </c>
      <c r="AA18" s="414">
        <f t="shared" si="14"/>
        <v>1706400</v>
      </c>
      <c r="AB18" s="414">
        <f t="shared" si="14"/>
        <v>1.69</v>
      </c>
      <c r="AC18" s="414">
        <f t="shared" si="14"/>
        <v>1706400</v>
      </c>
      <c r="AD18" s="414">
        <f t="shared" si="14"/>
        <v>1.69</v>
      </c>
      <c r="AE18" s="414">
        <f t="shared" ref="AE18:AL18" si="15">SUM(AE16:AE17)</f>
        <v>1706400</v>
      </c>
      <c r="AF18" s="414">
        <f t="shared" si="15"/>
        <v>1.69</v>
      </c>
      <c r="AG18" s="414">
        <f t="shared" si="15"/>
        <v>1706400</v>
      </c>
      <c r="AH18" s="414">
        <f t="shared" si="15"/>
        <v>1.69</v>
      </c>
      <c r="AI18" s="414">
        <f t="shared" si="15"/>
        <v>1706400</v>
      </c>
      <c r="AJ18" s="414">
        <f t="shared" si="15"/>
        <v>1.69</v>
      </c>
      <c r="AK18" s="414">
        <f t="shared" si="15"/>
        <v>1706400</v>
      </c>
      <c r="AL18" s="414">
        <f t="shared" si="15"/>
        <v>1.69</v>
      </c>
      <c r="AM18" s="414">
        <f t="shared" ref="AM18:AR18" si="16">SUM(AM16:AM17)</f>
        <v>1706400</v>
      </c>
      <c r="AN18" s="414">
        <f t="shared" si="16"/>
        <v>1.69</v>
      </c>
      <c r="AO18" s="414">
        <f t="shared" si="16"/>
        <v>1706400</v>
      </c>
      <c r="AP18" s="414">
        <f t="shared" si="16"/>
        <v>1.69</v>
      </c>
      <c r="AQ18" s="414">
        <f t="shared" si="16"/>
        <v>1706400</v>
      </c>
      <c r="AR18" s="414">
        <f t="shared" si="16"/>
        <v>1.69</v>
      </c>
      <c r="AS18" s="414">
        <f>SUM(AS16:AS17)</f>
        <v>1706400</v>
      </c>
      <c r="AT18" s="414">
        <f>SUM(AT16:AT17)</f>
        <v>1.69</v>
      </c>
      <c r="AU18" s="414">
        <f>SUM(AU16:AU17)</f>
        <v>1706400</v>
      </c>
      <c r="AV18" s="414">
        <f>SUM(AV16:AV17)</f>
        <v>1.69</v>
      </c>
    </row>
    <row r="19" spans="1:48">
      <c r="A19" s="704" t="s">
        <v>115</v>
      </c>
      <c r="B19" s="692"/>
      <c r="C19" s="500">
        <v>550495</v>
      </c>
      <c r="D19" s="769">
        <v>0.55000000000000004</v>
      </c>
      <c r="E19" s="500">
        <v>550495</v>
      </c>
      <c r="F19" s="769">
        <v>0.55000000000000004</v>
      </c>
      <c r="G19" s="500">
        <v>550495</v>
      </c>
      <c r="H19" s="769">
        <v>0.55000000000000004</v>
      </c>
      <c r="I19" s="500">
        <v>550495</v>
      </c>
      <c r="J19" s="769">
        <v>0.55000000000000004</v>
      </c>
      <c r="K19" s="500">
        <v>550495</v>
      </c>
      <c r="L19" s="769">
        <v>0.55000000000000004</v>
      </c>
      <c r="M19" s="500">
        <v>550495</v>
      </c>
      <c r="N19" s="769">
        <v>0.55000000000000004</v>
      </c>
      <c r="O19" s="500">
        <v>550495</v>
      </c>
      <c r="P19" s="769">
        <v>0.55000000000000004</v>
      </c>
      <c r="Q19" s="500">
        <v>550495</v>
      </c>
      <c r="R19" s="769">
        <v>0.55000000000000004</v>
      </c>
      <c r="S19" s="500">
        <v>550495</v>
      </c>
      <c r="T19" s="769">
        <v>0.54</v>
      </c>
      <c r="U19" s="500">
        <v>550495</v>
      </c>
      <c r="V19" s="769">
        <v>0.54</v>
      </c>
      <c r="W19" s="500">
        <v>550495</v>
      </c>
      <c r="X19" s="769">
        <v>0.54</v>
      </c>
      <c r="Y19" s="500">
        <v>550495</v>
      </c>
      <c r="Z19" s="769">
        <v>0.55000000000000004</v>
      </c>
      <c r="AA19" s="500">
        <v>550495</v>
      </c>
      <c r="AB19" s="769">
        <v>0.54</v>
      </c>
      <c r="AC19" s="500">
        <v>550495</v>
      </c>
      <c r="AD19" s="769">
        <v>0.54</v>
      </c>
      <c r="AE19" s="500">
        <v>550495</v>
      </c>
      <c r="AF19" s="769">
        <v>0.54</v>
      </c>
      <c r="AG19" s="500">
        <v>550495</v>
      </c>
      <c r="AH19" s="769">
        <v>0.54</v>
      </c>
      <c r="AI19" s="500">
        <v>550495</v>
      </c>
      <c r="AJ19" s="769">
        <v>0.54</v>
      </c>
      <c r="AK19" s="500">
        <v>550495</v>
      </c>
      <c r="AL19" s="769">
        <v>0.54</v>
      </c>
      <c r="AM19" s="500">
        <v>550495</v>
      </c>
      <c r="AN19" s="769">
        <v>0.54</v>
      </c>
      <c r="AO19" s="500">
        <v>550495</v>
      </c>
      <c r="AP19" s="769">
        <v>0.54</v>
      </c>
      <c r="AQ19" s="500">
        <v>550495</v>
      </c>
      <c r="AR19" s="769">
        <v>0.54</v>
      </c>
      <c r="AS19" s="500">
        <v>550495</v>
      </c>
      <c r="AT19" s="769">
        <v>0.54</v>
      </c>
      <c r="AU19" s="500">
        <v>550495</v>
      </c>
      <c r="AV19" s="769">
        <v>0.54</v>
      </c>
    </row>
    <row r="20" spans="1:48">
      <c r="A20" s="704" t="s">
        <v>116</v>
      </c>
      <c r="B20" s="692"/>
      <c r="C20" s="502">
        <v>1188246.17</v>
      </c>
      <c r="D20" s="770">
        <v>1.17</v>
      </c>
      <c r="E20" s="502">
        <v>1188246.17</v>
      </c>
      <c r="F20" s="770">
        <v>1.17</v>
      </c>
      <c r="G20" s="502">
        <v>1188246.17</v>
      </c>
      <c r="H20" s="770">
        <v>1.18</v>
      </c>
      <c r="I20" s="502">
        <v>1188246.17</v>
      </c>
      <c r="J20" s="770">
        <v>1.18</v>
      </c>
      <c r="K20" s="502">
        <v>1188246.17</v>
      </c>
      <c r="L20" s="770">
        <v>1.18</v>
      </c>
      <c r="M20" s="502">
        <v>1188246.17</v>
      </c>
      <c r="N20" s="770">
        <v>1.18</v>
      </c>
      <c r="O20" s="502">
        <v>1188246.17</v>
      </c>
      <c r="P20" s="770">
        <v>1.18</v>
      </c>
      <c r="Q20" s="502">
        <v>1188246.17</v>
      </c>
      <c r="R20" s="770">
        <v>1.18</v>
      </c>
      <c r="S20" s="502">
        <v>1188246.17</v>
      </c>
      <c r="T20" s="770">
        <v>1.18</v>
      </c>
      <c r="U20" s="502">
        <v>1188246.17</v>
      </c>
      <c r="V20" s="770">
        <v>1.18</v>
      </c>
      <c r="W20" s="502">
        <v>1188246.17</v>
      </c>
      <c r="X20" s="770">
        <v>1.18</v>
      </c>
      <c r="Y20" s="502">
        <v>1188246.17</v>
      </c>
      <c r="Z20" s="770">
        <v>1.18</v>
      </c>
      <c r="AA20" s="502">
        <v>1188246.17</v>
      </c>
      <c r="AB20" s="770">
        <v>1.18</v>
      </c>
      <c r="AC20" s="502">
        <v>1188246.17</v>
      </c>
      <c r="AD20" s="770">
        <v>1.17</v>
      </c>
      <c r="AE20" s="502">
        <v>1188246.17</v>
      </c>
      <c r="AF20" s="770">
        <v>1.18</v>
      </c>
      <c r="AG20" s="502">
        <v>1188246.17</v>
      </c>
      <c r="AH20" s="770">
        <v>1.17</v>
      </c>
      <c r="AI20" s="502">
        <v>1188246.17</v>
      </c>
      <c r="AJ20" s="770">
        <v>1.17</v>
      </c>
      <c r="AK20" s="502">
        <v>1188246.17</v>
      </c>
      <c r="AL20" s="770">
        <v>1.17</v>
      </c>
      <c r="AM20" s="502">
        <v>1188246.17</v>
      </c>
      <c r="AN20" s="770">
        <v>1.17</v>
      </c>
      <c r="AO20" s="502">
        <v>1188246.17</v>
      </c>
      <c r="AP20" s="770">
        <v>1.17</v>
      </c>
      <c r="AQ20" s="502">
        <v>1188246.17</v>
      </c>
      <c r="AR20" s="770">
        <v>1.17</v>
      </c>
      <c r="AS20" s="502">
        <v>1188246.17</v>
      </c>
      <c r="AT20" s="770">
        <v>1.17</v>
      </c>
      <c r="AU20" s="502">
        <v>1188246.17</v>
      </c>
      <c r="AV20" s="770">
        <v>1.17</v>
      </c>
    </row>
    <row r="21" spans="1:48" ht="16.5" thickBot="1">
      <c r="A21" s="704" t="s">
        <v>117</v>
      </c>
      <c r="B21" s="692"/>
      <c r="C21" s="503">
        <v>5267242.53</v>
      </c>
      <c r="D21" s="769">
        <v>5.21</v>
      </c>
      <c r="E21" s="503">
        <v>5267242.53</v>
      </c>
      <c r="F21" s="769">
        <v>5.2</v>
      </c>
      <c r="G21" s="503">
        <v>5267242.53</v>
      </c>
      <c r="H21" s="769">
        <v>5.23</v>
      </c>
      <c r="I21" s="503">
        <v>5267242.53</v>
      </c>
      <c r="J21" s="769">
        <v>5.23</v>
      </c>
      <c r="K21" s="503">
        <v>5267242.53</v>
      </c>
      <c r="L21" s="769">
        <v>5.22</v>
      </c>
      <c r="M21" s="503">
        <v>5267242.53</v>
      </c>
      <c r="N21" s="769">
        <v>5.22</v>
      </c>
      <c r="O21" s="503">
        <v>5267242.53</v>
      </c>
      <c r="P21" s="769">
        <v>5.22</v>
      </c>
      <c r="Q21" s="503">
        <v>5267242.53</v>
      </c>
      <c r="R21" s="769">
        <v>5.22</v>
      </c>
      <c r="S21" s="503">
        <v>5267242.53</v>
      </c>
      <c r="T21" s="769">
        <v>5.22</v>
      </c>
      <c r="U21" s="503">
        <v>5267242.53</v>
      </c>
      <c r="V21" s="769">
        <v>5.21</v>
      </c>
      <c r="W21" s="503">
        <v>5267242.53</v>
      </c>
      <c r="X21" s="769">
        <v>5.22</v>
      </c>
      <c r="Y21" s="503">
        <v>5267242.53</v>
      </c>
      <c r="Z21" s="769">
        <v>5.21</v>
      </c>
      <c r="AA21" s="503">
        <v>5267242.53</v>
      </c>
      <c r="AB21" s="769">
        <v>5.21</v>
      </c>
      <c r="AC21" s="503">
        <v>5267242.53</v>
      </c>
      <c r="AD21" s="769">
        <v>5.21</v>
      </c>
      <c r="AE21" s="503">
        <v>5267242.53</v>
      </c>
      <c r="AF21" s="769">
        <v>5.21</v>
      </c>
      <c r="AG21" s="503">
        <v>5267242.53</v>
      </c>
      <c r="AH21" s="769">
        <v>5.21</v>
      </c>
      <c r="AI21" s="503">
        <v>5267242.53</v>
      </c>
      <c r="AJ21" s="769">
        <v>5.21</v>
      </c>
      <c r="AK21" s="503">
        <v>5267242.53</v>
      </c>
      <c r="AL21" s="769">
        <v>5.21</v>
      </c>
      <c r="AM21" s="503">
        <v>5267242.53</v>
      </c>
      <c r="AN21" s="769">
        <v>5.2</v>
      </c>
      <c r="AO21" s="503">
        <v>5267242.53</v>
      </c>
      <c r="AP21" s="769">
        <v>5.2</v>
      </c>
      <c r="AQ21" s="503">
        <v>5267242.53</v>
      </c>
      <c r="AR21" s="769">
        <v>5.2</v>
      </c>
      <c r="AS21" s="503">
        <v>5267242.53</v>
      </c>
      <c r="AT21" s="769">
        <v>5.2</v>
      </c>
      <c r="AU21" s="503">
        <v>5267242.53</v>
      </c>
      <c r="AV21" s="769">
        <v>5.19</v>
      </c>
    </row>
    <row r="22" spans="1:48" ht="16.5" thickBot="1">
      <c r="A22" s="903" t="s">
        <v>126</v>
      </c>
      <c r="B22" s="904"/>
      <c r="C22" s="414">
        <f t="shared" ref="C22:J22" si="17">SUM(C19:C21)</f>
        <v>7005983.7000000002</v>
      </c>
      <c r="D22" s="414">
        <f t="shared" si="17"/>
        <v>6.93</v>
      </c>
      <c r="E22" s="414">
        <f t="shared" si="17"/>
        <v>7005983.7000000002</v>
      </c>
      <c r="F22" s="414">
        <f t="shared" si="17"/>
        <v>6.92</v>
      </c>
      <c r="G22" s="414">
        <f t="shared" si="17"/>
        <v>7005983.7000000002</v>
      </c>
      <c r="H22" s="414">
        <f t="shared" si="17"/>
        <v>6.9600000000000009</v>
      </c>
      <c r="I22" s="414">
        <f t="shared" si="17"/>
        <v>7005983.7000000002</v>
      </c>
      <c r="J22" s="414">
        <f t="shared" si="17"/>
        <v>6.9600000000000009</v>
      </c>
      <c r="K22" s="414">
        <f t="shared" ref="K22:P22" si="18">SUM(K19:K21)</f>
        <v>7005983.7000000002</v>
      </c>
      <c r="L22" s="414">
        <f t="shared" si="18"/>
        <v>6.9499999999999993</v>
      </c>
      <c r="M22" s="414">
        <f t="shared" si="18"/>
        <v>7005983.7000000002</v>
      </c>
      <c r="N22" s="414">
        <f t="shared" si="18"/>
        <v>6.9499999999999993</v>
      </c>
      <c r="O22" s="414">
        <f t="shared" si="18"/>
        <v>7005983.7000000002</v>
      </c>
      <c r="P22" s="414">
        <f t="shared" si="18"/>
        <v>6.9499999999999993</v>
      </c>
      <c r="Q22" s="414">
        <f t="shared" ref="Q22:V22" si="19">SUM(Q19:Q21)</f>
        <v>7005983.7000000002</v>
      </c>
      <c r="R22" s="414">
        <f t="shared" si="19"/>
        <v>6.9499999999999993</v>
      </c>
      <c r="S22" s="414">
        <f t="shared" si="19"/>
        <v>7005983.7000000002</v>
      </c>
      <c r="T22" s="414">
        <f t="shared" si="19"/>
        <v>6.9399999999999995</v>
      </c>
      <c r="U22" s="414">
        <f t="shared" si="19"/>
        <v>7005983.7000000002</v>
      </c>
      <c r="V22" s="414">
        <f t="shared" si="19"/>
        <v>6.93</v>
      </c>
      <c r="W22" s="414">
        <f t="shared" ref="W22:AD22" si="20">SUM(W19:W21)</f>
        <v>7005983.7000000002</v>
      </c>
      <c r="X22" s="414">
        <f t="shared" si="20"/>
        <v>6.9399999999999995</v>
      </c>
      <c r="Y22" s="414">
        <f t="shared" si="20"/>
        <v>7005983.7000000002</v>
      </c>
      <c r="Z22" s="414">
        <f t="shared" si="20"/>
        <v>6.9399999999999995</v>
      </c>
      <c r="AA22" s="414">
        <f t="shared" si="20"/>
        <v>7005983.7000000002</v>
      </c>
      <c r="AB22" s="414">
        <f t="shared" si="20"/>
        <v>6.93</v>
      </c>
      <c r="AC22" s="414">
        <f t="shared" si="20"/>
        <v>7005983.7000000002</v>
      </c>
      <c r="AD22" s="414">
        <f t="shared" si="20"/>
        <v>6.92</v>
      </c>
      <c r="AE22" s="414">
        <f t="shared" ref="AE22:AL22" si="21">SUM(AE19:AE21)</f>
        <v>7005983.7000000002</v>
      </c>
      <c r="AF22" s="414">
        <f t="shared" si="21"/>
        <v>6.93</v>
      </c>
      <c r="AG22" s="414">
        <f t="shared" si="21"/>
        <v>7005983.7000000002</v>
      </c>
      <c r="AH22" s="414">
        <f t="shared" si="21"/>
        <v>6.92</v>
      </c>
      <c r="AI22" s="414">
        <f t="shared" si="21"/>
        <v>7005983.7000000002</v>
      </c>
      <c r="AJ22" s="414">
        <f t="shared" si="21"/>
        <v>6.92</v>
      </c>
      <c r="AK22" s="414">
        <f t="shared" si="21"/>
        <v>7005983.7000000002</v>
      </c>
      <c r="AL22" s="414">
        <f t="shared" si="21"/>
        <v>6.92</v>
      </c>
      <c r="AM22" s="414">
        <f t="shared" ref="AM22:AR22" si="22">SUM(AM19:AM21)</f>
        <v>7005983.7000000002</v>
      </c>
      <c r="AN22" s="414">
        <f t="shared" si="22"/>
        <v>6.91</v>
      </c>
      <c r="AO22" s="414">
        <f t="shared" si="22"/>
        <v>7005983.7000000002</v>
      </c>
      <c r="AP22" s="414">
        <f t="shared" si="22"/>
        <v>6.91</v>
      </c>
      <c r="AQ22" s="414">
        <f t="shared" si="22"/>
        <v>7005983.7000000002</v>
      </c>
      <c r="AR22" s="414">
        <f t="shared" si="22"/>
        <v>6.91</v>
      </c>
      <c r="AS22" s="414">
        <f>SUM(AS19:AS21)</f>
        <v>7005983.7000000002</v>
      </c>
      <c r="AT22" s="414">
        <f>SUM(AT19:AT21)</f>
        <v>6.91</v>
      </c>
      <c r="AU22" s="414">
        <f>SUM(AU19:AU21)</f>
        <v>7005983.7000000002</v>
      </c>
      <c r="AV22" s="414">
        <f>SUM(AV19:AV21)</f>
        <v>6.9</v>
      </c>
    </row>
    <row r="23" spans="1:48">
      <c r="A23" s="96" t="s">
        <v>45</v>
      </c>
      <c r="B23" s="56" t="s">
        <v>58</v>
      </c>
      <c r="C23" s="482">
        <v>859487.17</v>
      </c>
      <c r="D23" s="752">
        <v>0.85</v>
      </c>
      <c r="E23" s="482">
        <v>829487.17</v>
      </c>
      <c r="F23" s="752">
        <v>0.82</v>
      </c>
      <c r="G23" s="482">
        <v>17389.54</v>
      </c>
      <c r="H23" s="752">
        <v>0.02</v>
      </c>
      <c r="I23" s="482">
        <v>42119.95</v>
      </c>
      <c r="J23" s="752">
        <v>0.04</v>
      </c>
      <c r="K23" s="482">
        <v>47770.9</v>
      </c>
      <c r="L23" s="752">
        <v>0.05</v>
      </c>
      <c r="M23" s="482">
        <v>47770.9</v>
      </c>
      <c r="N23" s="752">
        <v>0.05</v>
      </c>
      <c r="O23" s="482">
        <v>54863.13</v>
      </c>
      <c r="P23" s="752">
        <v>0.05</v>
      </c>
      <c r="Q23" s="482">
        <v>54863.13</v>
      </c>
      <c r="R23" s="752">
        <v>0.05</v>
      </c>
      <c r="S23" s="482">
        <v>54863.13</v>
      </c>
      <c r="T23" s="752">
        <v>0.05</v>
      </c>
      <c r="U23" s="482">
        <v>126880.56</v>
      </c>
      <c r="V23" s="752">
        <v>0.13</v>
      </c>
      <c r="W23" s="482">
        <v>880.56</v>
      </c>
      <c r="X23" s="752">
        <v>0</v>
      </c>
      <c r="Y23" s="482">
        <v>880.56</v>
      </c>
      <c r="Z23" s="752">
        <v>0</v>
      </c>
      <c r="AA23" s="482">
        <v>880.56</v>
      </c>
      <c r="AB23" s="752">
        <v>0</v>
      </c>
      <c r="AC23" s="482">
        <v>880.56</v>
      </c>
      <c r="AD23" s="752">
        <v>0</v>
      </c>
      <c r="AE23" s="482">
        <v>880.56</v>
      </c>
      <c r="AF23" s="752">
        <v>0</v>
      </c>
      <c r="AG23" s="482">
        <v>150460.56</v>
      </c>
      <c r="AH23" s="752">
        <v>0.15</v>
      </c>
      <c r="AI23" s="482">
        <v>460.56</v>
      </c>
      <c r="AJ23" s="752">
        <v>0</v>
      </c>
      <c r="AK23" s="482">
        <v>460.56</v>
      </c>
      <c r="AL23" s="752">
        <v>0</v>
      </c>
      <c r="AM23" s="482">
        <v>460.56</v>
      </c>
      <c r="AN23" s="752">
        <v>0</v>
      </c>
      <c r="AO23" s="482">
        <v>892945.56</v>
      </c>
      <c r="AP23" s="752">
        <v>0.88</v>
      </c>
      <c r="AQ23" s="482">
        <v>2945.56</v>
      </c>
      <c r="AR23" s="752">
        <v>0</v>
      </c>
      <c r="AS23" s="482">
        <v>2945.56</v>
      </c>
      <c r="AT23" s="752">
        <v>0</v>
      </c>
      <c r="AU23" s="482">
        <v>2945.56</v>
      </c>
      <c r="AV23" s="752">
        <v>0</v>
      </c>
    </row>
    <row r="24" spans="1:48" ht="16.5" thickBot="1">
      <c r="A24" s="99" t="s">
        <v>45</v>
      </c>
      <c r="B24" s="56" t="s">
        <v>58</v>
      </c>
      <c r="C24" s="733">
        <v>13690.66</v>
      </c>
      <c r="D24" s="752">
        <v>0.01</v>
      </c>
      <c r="E24" s="733">
        <v>7183.35</v>
      </c>
      <c r="F24" s="752">
        <v>0.01</v>
      </c>
      <c r="G24" s="733">
        <v>25109.03</v>
      </c>
      <c r="H24" s="752">
        <v>0.03</v>
      </c>
      <c r="I24" s="733">
        <v>9168.59</v>
      </c>
      <c r="J24" s="752">
        <v>0.01</v>
      </c>
      <c r="K24" s="733">
        <v>18411.05</v>
      </c>
      <c r="L24" s="752">
        <v>0.02</v>
      </c>
      <c r="M24" s="733">
        <v>18411.05</v>
      </c>
      <c r="N24" s="752">
        <v>0.02</v>
      </c>
      <c r="O24" s="482">
        <v>18411.05</v>
      </c>
      <c r="P24" s="752">
        <v>0.02</v>
      </c>
      <c r="Q24" s="733">
        <v>18411.05</v>
      </c>
      <c r="R24" s="752">
        <v>0.02</v>
      </c>
      <c r="S24" s="733">
        <v>18077.919999999998</v>
      </c>
      <c r="T24" s="752">
        <v>0.02</v>
      </c>
      <c r="U24" s="733">
        <v>18077.919999999998</v>
      </c>
      <c r="V24" s="752">
        <v>0.02</v>
      </c>
      <c r="W24" s="733">
        <v>5841.65</v>
      </c>
      <c r="X24" s="752">
        <v>0.01</v>
      </c>
      <c r="Y24" s="733">
        <v>18.21</v>
      </c>
      <c r="Z24" s="752">
        <v>0</v>
      </c>
      <c r="AA24" s="733">
        <v>7198.21</v>
      </c>
      <c r="AB24" s="752">
        <v>0.01</v>
      </c>
      <c r="AC24" s="733">
        <v>7198.21</v>
      </c>
      <c r="AD24" s="752">
        <v>0.01</v>
      </c>
      <c r="AE24" s="733">
        <v>7198.21</v>
      </c>
      <c r="AF24" s="752">
        <v>0.01</v>
      </c>
      <c r="AG24" s="733">
        <v>7198.21</v>
      </c>
      <c r="AH24" s="752">
        <v>0.01</v>
      </c>
      <c r="AI24" s="482">
        <v>7198.21</v>
      </c>
      <c r="AJ24" s="752">
        <v>0.01</v>
      </c>
      <c r="AK24" s="482">
        <v>7198.21</v>
      </c>
      <c r="AL24" s="752">
        <v>0.01</v>
      </c>
      <c r="AM24" s="482">
        <v>7198.21</v>
      </c>
      <c r="AN24" s="752">
        <v>0.01</v>
      </c>
      <c r="AO24" s="733">
        <v>12598.21</v>
      </c>
      <c r="AP24" s="752">
        <v>0.01</v>
      </c>
      <c r="AQ24" s="733">
        <v>12598.21</v>
      </c>
      <c r="AR24" s="752">
        <v>0.01</v>
      </c>
      <c r="AS24" s="482">
        <v>12598.21</v>
      </c>
      <c r="AT24" s="752">
        <v>0.01</v>
      </c>
      <c r="AU24" s="482">
        <v>12598.21</v>
      </c>
      <c r="AV24" s="752">
        <v>0.01</v>
      </c>
    </row>
    <row r="25" spans="1:48">
      <c r="A25" s="101"/>
      <c r="B25" s="56" t="s">
        <v>58</v>
      </c>
      <c r="C25" s="48">
        <v>4500000</v>
      </c>
      <c r="D25" s="752">
        <v>4.45</v>
      </c>
      <c r="E25" s="48">
        <v>4500000</v>
      </c>
      <c r="F25" s="752">
        <v>4.45</v>
      </c>
      <c r="G25" s="48">
        <v>4500000</v>
      </c>
      <c r="H25" s="752">
        <v>4.47</v>
      </c>
      <c r="I25" s="48">
        <v>4500000</v>
      </c>
      <c r="J25" s="752">
        <v>4.47</v>
      </c>
      <c r="K25" s="48">
        <v>4500000</v>
      </c>
      <c r="L25" s="752">
        <v>4.46</v>
      </c>
      <c r="M25" s="48">
        <v>4500000</v>
      </c>
      <c r="N25" s="752">
        <v>4.46</v>
      </c>
      <c r="O25" s="48">
        <v>4500000</v>
      </c>
      <c r="P25" s="752">
        <v>4.46</v>
      </c>
      <c r="Q25" s="48">
        <v>4500000</v>
      </c>
      <c r="R25" s="752">
        <v>4.46</v>
      </c>
      <c r="S25" s="48">
        <v>4500000</v>
      </c>
      <c r="T25" s="752">
        <v>4.46</v>
      </c>
      <c r="U25" s="48">
        <v>4500000</v>
      </c>
      <c r="V25" s="752">
        <v>4.45</v>
      </c>
      <c r="W25" s="48">
        <v>4500000</v>
      </c>
      <c r="X25" s="752">
        <v>4.46</v>
      </c>
      <c r="Y25" s="48">
        <v>4500000</v>
      </c>
      <c r="Z25" s="752">
        <v>4.46</v>
      </c>
      <c r="AA25" s="48">
        <v>4500000</v>
      </c>
      <c r="AB25" s="752">
        <v>4.45</v>
      </c>
      <c r="AC25" s="48">
        <v>4500000</v>
      </c>
      <c r="AD25" s="752">
        <v>4.45</v>
      </c>
      <c r="AE25" s="48">
        <v>4500000</v>
      </c>
      <c r="AF25" s="752">
        <v>4.45</v>
      </c>
      <c r="AG25" s="48">
        <v>4500000</v>
      </c>
      <c r="AH25" s="752">
        <v>4.45</v>
      </c>
      <c r="AI25" s="48">
        <v>4500000</v>
      </c>
      <c r="AJ25" s="752">
        <v>4.45</v>
      </c>
      <c r="AK25" s="48">
        <v>4500000</v>
      </c>
      <c r="AL25" s="752">
        <v>4.4400000000000004</v>
      </c>
      <c r="AM25" s="48">
        <v>4500000</v>
      </c>
      <c r="AN25" s="752">
        <v>4.4400000000000004</v>
      </c>
      <c r="AO25" s="48">
        <v>4500000</v>
      </c>
      <c r="AP25" s="752">
        <v>4.4400000000000004</v>
      </c>
      <c r="AQ25" s="48">
        <v>4500000</v>
      </c>
      <c r="AR25" s="752">
        <v>4.4400000000000004</v>
      </c>
      <c r="AS25" s="48">
        <v>4500000</v>
      </c>
      <c r="AT25" s="752">
        <v>4.4400000000000004</v>
      </c>
      <c r="AU25" s="48">
        <v>4500000</v>
      </c>
      <c r="AV25" s="752">
        <v>4.43</v>
      </c>
    </row>
    <row r="26" spans="1:48">
      <c r="A26" s="101"/>
      <c r="B26" s="56" t="s">
        <v>58</v>
      </c>
      <c r="C26" s="815">
        <v>1735000</v>
      </c>
      <c r="D26" s="752">
        <v>1.71</v>
      </c>
      <c r="E26" s="815">
        <v>1735000</v>
      </c>
      <c r="F26" s="752">
        <v>1.71</v>
      </c>
      <c r="G26" s="815">
        <v>365000</v>
      </c>
      <c r="H26" s="752">
        <v>0.36</v>
      </c>
      <c r="I26" s="815">
        <v>365000</v>
      </c>
      <c r="J26" s="752">
        <v>0.36</v>
      </c>
      <c r="K26" s="482">
        <v>365000</v>
      </c>
      <c r="L26" s="752">
        <v>0.36</v>
      </c>
      <c r="M26" s="482">
        <v>365000</v>
      </c>
      <c r="N26" s="752">
        <v>0.36</v>
      </c>
      <c r="O26" s="482">
        <v>365000</v>
      </c>
      <c r="P26" s="752">
        <v>0.36</v>
      </c>
      <c r="Q26" s="482">
        <v>365000</v>
      </c>
      <c r="R26" s="752">
        <v>0.36</v>
      </c>
      <c r="S26" s="482">
        <v>365000</v>
      </c>
      <c r="T26" s="752">
        <v>0.36</v>
      </c>
      <c r="U26" s="482">
        <v>365000</v>
      </c>
      <c r="V26" s="752">
        <v>0.36</v>
      </c>
      <c r="W26" s="811">
        <v>469000</v>
      </c>
      <c r="X26" s="752">
        <v>0.46</v>
      </c>
      <c r="Y26" s="815">
        <v>469000</v>
      </c>
      <c r="Z26" s="752">
        <v>0.46</v>
      </c>
      <c r="AA26" s="815">
        <v>469000</v>
      </c>
      <c r="AB26" s="752">
        <v>0.46</v>
      </c>
      <c r="AC26" s="815">
        <v>469000</v>
      </c>
      <c r="AD26" s="752">
        <v>0.46</v>
      </c>
      <c r="AE26" s="815">
        <v>469000</v>
      </c>
      <c r="AF26" s="752">
        <v>0.46</v>
      </c>
      <c r="AG26" s="815">
        <v>469000</v>
      </c>
      <c r="AH26" s="752">
        <v>0.46</v>
      </c>
      <c r="AI26" s="482">
        <v>619000</v>
      </c>
      <c r="AJ26" s="752">
        <v>0.61</v>
      </c>
      <c r="AK26" s="482">
        <v>619000</v>
      </c>
      <c r="AL26" s="752">
        <v>0.61</v>
      </c>
      <c r="AM26" s="482">
        <v>619000</v>
      </c>
      <c r="AN26" s="752">
        <v>0.61</v>
      </c>
      <c r="AO26" s="482">
        <v>619000</v>
      </c>
      <c r="AP26" s="752">
        <v>0.61</v>
      </c>
      <c r="AQ26" s="482">
        <v>1509000</v>
      </c>
      <c r="AR26" s="752">
        <v>1.49</v>
      </c>
      <c r="AS26" s="482">
        <v>1509000</v>
      </c>
      <c r="AT26" s="752">
        <v>1.49</v>
      </c>
      <c r="AU26" s="482">
        <v>1509000</v>
      </c>
      <c r="AV26" s="752">
        <v>1.49</v>
      </c>
    </row>
    <row r="27" spans="1:48">
      <c r="A27" s="103"/>
      <c r="B27" s="595" t="s">
        <v>102</v>
      </c>
      <c r="C27" s="48">
        <v>2000000</v>
      </c>
      <c r="D27" s="752">
        <v>1.98</v>
      </c>
      <c r="E27" s="48">
        <v>2000000</v>
      </c>
      <c r="F27" s="752">
        <v>1.97</v>
      </c>
      <c r="G27" s="48">
        <v>2000000</v>
      </c>
      <c r="H27" s="752">
        <v>1.98</v>
      </c>
      <c r="I27" s="48">
        <v>2000000</v>
      </c>
      <c r="J27" s="752">
        <v>1.99</v>
      </c>
      <c r="K27" s="48">
        <v>2000000</v>
      </c>
      <c r="L27" s="752">
        <v>1.98</v>
      </c>
      <c r="M27" s="48">
        <v>2000000</v>
      </c>
      <c r="N27" s="752">
        <v>1.98</v>
      </c>
      <c r="O27" s="48">
        <v>2000000</v>
      </c>
      <c r="P27" s="752">
        <v>1.98</v>
      </c>
      <c r="Q27" s="48">
        <v>2000000</v>
      </c>
      <c r="R27" s="752">
        <v>1.98</v>
      </c>
      <c r="S27" s="48">
        <v>2000000</v>
      </c>
      <c r="T27" s="752">
        <v>1.98</v>
      </c>
      <c r="U27" s="48">
        <v>2000000</v>
      </c>
      <c r="V27" s="752">
        <v>1.98</v>
      </c>
      <c r="W27" s="48">
        <v>2000000</v>
      </c>
      <c r="X27" s="752">
        <v>1.98</v>
      </c>
      <c r="Y27" s="48">
        <v>2000000</v>
      </c>
      <c r="Z27" s="752">
        <v>1.98</v>
      </c>
      <c r="AA27" s="48">
        <v>2000000</v>
      </c>
      <c r="AB27" s="752">
        <v>1.98</v>
      </c>
      <c r="AC27" s="48">
        <v>2000000</v>
      </c>
      <c r="AD27" s="752">
        <v>1.98</v>
      </c>
      <c r="AE27" s="48">
        <v>2000000</v>
      </c>
      <c r="AF27" s="752">
        <v>1.98</v>
      </c>
      <c r="AG27" s="48">
        <v>2000000</v>
      </c>
      <c r="AH27" s="752">
        <v>1.98</v>
      </c>
      <c r="AI27" s="48">
        <v>2000000</v>
      </c>
      <c r="AJ27" s="752">
        <v>1.97</v>
      </c>
      <c r="AK27" s="48">
        <v>2000000</v>
      </c>
      <c r="AL27" s="752">
        <v>1.98</v>
      </c>
      <c r="AM27" s="48">
        <v>2000000</v>
      </c>
      <c r="AN27" s="752">
        <v>1.98</v>
      </c>
      <c r="AO27" s="48">
        <v>2000000</v>
      </c>
      <c r="AP27" s="752">
        <v>1.97</v>
      </c>
      <c r="AQ27" s="48">
        <v>2000000</v>
      </c>
      <c r="AR27" s="752">
        <v>1.97</v>
      </c>
      <c r="AS27" s="48">
        <v>2000000</v>
      </c>
      <c r="AT27" s="752">
        <v>1.97</v>
      </c>
      <c r="AU27" s="48">
        <v>2000000</v>
      </c>
      <c r="AV27" s="752">
        <v>1.97</v>
      </c>
    </row>
    <row r="28" spans="1:48">
      <c r="A28" s="103"/>
      <c r="B28" s="107" t="s">
        <v>109</v>
      </c>
      <c r="C28" s="48">
        <v>9000000</v>
      </c>
      <c r="D28" s="752">
        <v>8.89</v>
      </c>
      <c r="E28" s="48">
        <v>9000000</v>
      </c>
      <c r="F28" s="752">
        <v>8.89</v>
      </c>
      <c r="G28" s="48">
        <v>9000000</v>
      </c>
      <c r="H28" s="752">
        <v>8.93</v>
      </c>
      <c r="I28" s="48">
        <v>9000000</v>
      </c>
      <c r="J28" s="752">
        <v>8.93</v>
      </c>
      <c r="K28" s="48">
        <v>9000000</v>
      </c>
      <c r="L28" s="752">
        <v>8.92</v>
      </c>
      <c r="M28" s="48">
        <v>9000000</v>
      </c>
      <c r="N28" s="752">
        <v>8.93</v>
      </c>
      <c r="O28" s="48">
        <v>9000000</v>
      </c>
      <c r="P28" s="752">
        <v>8.92</v>
      </c>
      <c r="Q28" s="48">
        <v>9000000</v>
      </c>
      <c r="R28" s="752">
        <v>8.92</v>
      </c>
      <c r="S28" s="48">
        <v>9000000</v>
      </c>
      <c r="T28" s="752">
        <v>8.91</v>
      </c>
      <c r="U28" s="48">
        <v>9000000</v>
      </c>
      <c r="V28" s="752">
        <v>8.91</v>
      </c>
      <c r="W28" s="48">
        <v>9000000</v>
      </c>
      <c r="X28" s="752">
        <v>8.92</v>
      </c>
      <c r="Y28" s="48">
        <v>9000000</v>
      </c>
      <c r="Z28" s="752">
        <v>8.91</v>
      </c>
      <c r="AA28" s="48">
        <v>9000000</v>
      </c>
      <c r="AB28" s="752">
        <v>8.9</v>
      </c>
      <c r="AC28" s="48">
        <v>9000000</v>
      </c>
      <c r="AD28" s="752">
        <v>8.89</v>
      </c>
      <c r="AE28" s="48">
        <v>9000000</v>
      </c>
      <c r="AF28" s="752">
        <v>8.89</v>
      </c>
      <c r="AG28" s="48">
        <v>9000000</v>
      </c>
      <c r="AH28" s="752">
        <v>8.89</v>
      </c>
      <c r="AI28" s="48">
        <v>9000000</v>
      </c>
      <c r="AJ28" s="752">
        <v>8.89</v>
      </c>
      <c r="AK28" s="48">
        <v>9000000</v>
      </c>
      <c r="AL28" s="752">
        <v>8.89</v>
      </c>
      <c r="AM28" s="48">
        <v>9000000</v>
      </c>
      <c r="AN28" s="752">
        <v>8.8800000000000008</v>
      </c>
      <c r="AO28" s="48">
        <v>9000000</v>
      </c>
      <c r="AP28" s="752">
        <v>8.8800000000000008</v>
      </c>
      <c r="AQ28" s="48">
        <v>9000000</v>
      </c>
      <c r="AR28" s="752">
        <v>8.8800000000000008</v>
      </c>
      <c r="AS28" s="48">
        <v>9000000</v>
      </c>
      <c r="AT28" s="752">
        <v>8.8699999999999992</v>
      </c>
      <c r="AU28" s="48">
        <v>9000000</v>
      </c>
      <c r="AV28" s="752">
        <v>8.86</v>
      </c>
    </row>
    <row r="29" spans="1:48">
      <c r="A29" s="103"/>
      <c r="B29" s="107" t="s">
        <v>113</v>
      </c>
      <c r="C29" s="48">
        <v>6000000</v>
      </c>
      <c r="D29" s="752">
        <v>5.93</v>
      </c>
      <c r="E29" s="48">
        <v>6000000</v>
      </c>
      <c r="F29" s="752">
        <v>5.93</v>
      </c>
      <c r="G29" s="48">
        <v>6000000</v>
      </c>
      <c r="H29" s="752">
        <v>5.95</v>
      </c>
      <c r="I29" s="48">
        <v>6000000</v>
      </c>
      <c r="J29" s="752">
        <v>5.95</v>
      </c>
      <c r="K29" s="48">
        <v>6000000</v>
      </c>
      <c r="L29" s="752">
        <v>5.95</v>
      </c>
      <c r="M29" s="48">
        <v>6000000</v>
      </c>
      <c r="N29" s="752">
        <v>5.95</v>
      </c>
      <c r="O29" s="48">
        <v>6000000</v>
      </c>
      <c r="P29" s="752">
        <v>5.95</v>
      </c>
      <c r="Q29" s="48">
        <v>6000000</v>
      </c>
      <c r="R29" s="752">
        <v>5.94</v>
      </c>
      <c r="S29" s="48">
        <v>6000000</v>
      </c>
      <c r="T29" s="752">
        <v>5.94</v>
      </c>
      <c r="U29" s="48">
        <v>6000000</v>
      </c>
      <c r="V29" s="752">
        <v>5.94</v>
      </c>
      <c r="W29" s="48">
        <v>6000000</v>
      </c>
      <c r="X29" s="752">
        <v>5.94</v>
      </c>
      <c r="Y29" s="48">
        <v>6000000</v>
      </c>
      <c r="Z29" s="752">
        <v>5.94</v>
      </c>
      <c r="AA29" s="48">
        <v>6000000</v>
      </c>
      <c r="AB29" s="752">
        <v>5.93</v>
      </c>
      <c r="AC29" s="48">
        <v>6000000</v>
      </c>
      <c r="AD29" s="752">
        <v>5.93</v>
      </c>
      <c r="AE29" s="48">
        <v>6000000</v>
      </c>
      <c r="AF29" s="752">
        <v>5.93</v>
      </c>
      <c r="AG29" s="48">
        <v>6000000</v>
      </c>
      <c r="AH29" s="752">
        <v>5.93</v>
      </c>
      <c r="AI29" s="48">
        <v>6000000</v>
      </c>
      <c r="AJ29" s="752">
        <v>5.93</v>
      </c>
      <c r="AK29" s="48">
        <v>6000000</v>
      </c>
      <c r="AL29" s="752">
        <v>5.92</v>
      </c>
      <c r="AM29" s="48">
        <v>6000000</v>
      </c>
      <c r="AN29" s="752">
        <v>5.92</v>
      </c>
      <c r="AO29" s="48">
        <v>6000000</v>
      </c>
      <c r="AP29" s="752">
        <v>5.92</v>
      </c>
      <c r="AQ29" s="48">
        <v>6000000</v>
      </c>
      <c r="AR29" s="752">
        <v>5.92</v>
      </c>
      <c r="AS29" s="48">
        <v>6000000</v>
      </c>
      <c r="AT29" s="752">
        <v>5.92</v>
      </c>
      <c r="AU29" s="48">
        <v>6000000</v>
      </c>
      <c r="AV29" s="752">
        <v>5.91</v>
      </c>
    </row>
    <row r="30" spans="1:48" ht="16.5" thickBot="1">
      <c r="A30" s="101" t="s">
        <v>47</v>
      </c>
      <c r="B30" s="56" t="s">
        <v>111</v>
      </c>
      <c r="C30" s="780">
        <v>2000000</v>
      </c>
      <c r="D30" s="752">
        <v>1.98</v>
      </c>
      <c r="E30" s="780">
        <v>2000000</v>
      </c>
      <c r="F30" s="752">
        <v>1.98</v>
      </c>
      <c r="G30" s="780">
        <v>2000000</v>
      </c>
      <c r="H30" s="752">
        <v>1.98</v>
      </c>
      <c r="I30" s="780">
        <v>2000000</v>
      </c>
      <c r="J30" s="752">
        <v>1.98</v>
      </c>
      <c r="K30" s="780">
        <v>2000000</v>
      </c>
      <c r="L30" s="752">
        <v>1.98</v>
      </c>
      <c r="M30" s="780">
        <v>2000000</v>
      </c>
      <c r="N30" s="752">
        <v>1.98</v>
      </c>
      <c r="O30" s="780">
        <v>2000000</v>
      </c>
      <c r="P30" s="752">
        <v>1.98</v>
      </c>
      <c r="Q30" s="780">
        <v>2000000</v>
      </c>
      <c r="R30" s="752">
        <v>1.98</v>
      </c>
      <c r="S30" s="780">
        <v>2000000</v>
      </c>
      <c r="T30" s="752">
        <v>1.98</v>
      </c>
      <c r="U30" s="780">
        <v>2000000</v>
      </c>
      <c r="V30" s="752">
        <v>1.98</v>
      </c>
      <c r="W30" s="780">
        <v>2000000</v>
      </c>
      <c r="X30" s="752">
        <v>1.98</v>
      </c>
      <c r="Y30" s="780">
        <v>2000000</v>
      </c>
      <c r="Z30" s="752">
        <v>1.98</v>
      </c>
      <c r="AA30" s="780">
        <v>2000000</v>
      </c>
      <c r="AB30" s="752">
        <v>1.98</v>
      </c>
      <c r="AC30" s="780">
        <v>2000000</v>
      </c>
      <c r="AD30" s="752">
        <v>1.98</v>
      </c>
      <c r="AE30" s="780">
        <v>2000000</v>
      </c>
      <c r="AF30" s="752">
        <v>1.98</v>
      </c>
      <c r="AG30" s="780">
        <v>2000000</v>
      </c>
      <c r="AH30" s="752">
        <v>1.98</v>
      </c>
      <c r="AI30" s="780">
        <v>2000000</v>
      </c>
      <c r="AJ30" s="752">
        <v>1.98</v>
      </c>
      <c r="AK30" s="780">
        <v>2000000</v>
      </c>
      <c r="AL30" s="752">
        <v>1.97</v>
      </c>
      <c r="AM30" s="780">
        <v>2000000</v>
      </c>
      <c r="AN30" s="752">
        <v>1.97</v>
      </c>
      <c r="AO30" s="780">
        <v>2000000</v>
      </c>
      <c r="AP30" s="752">
        <v>1.97</v>
      </c>
      <c r="AQ30" s="780">
        <v>2000000</v>
      </c>
      <c r="AR30" s="752">
        <v>1.97</v>
      </c>
      <c r="AS30" s="780">
        <v>2000000</v>
      </c>
      <c r="AT30" s="752">
        <v>1.97</v>
      </c>
      <c r="AU30" s="780">
        <v>2000000</v>
      </c>
      <c r="AV30" s="752">
        <v>1.97</v>
      </c>
    </row>
    <row r="31" spans="1:48" ht="16.5" thickBot="1">
      <c r="A31" s="905" t="s">
        <v>126</v>
      </c>
      <c r="B31" s="905"/>
      <c r="C31" s="414">
        <f t="shared" ref="C31:J31" si="23">SUM(C23:C30)</f>
        <v>26108177.829999998</v>
      </c>
      <c r="D31" s="414">
        <f t="shared" si="23"/>
        <v>25.8</v>
      </c>
      <c r="E31" s="414">
        <f t="shared" si="23"/>
        <v>26071670.52</v>
      </c>
      <c r="F31" s="414">
        <f t="shared" si="23"/>
        <v>25.76</v>
      </c>
      <c r="G31" s="414">
        <f t="shared" si="23"/>
        <v>23907498.57</v>
      </c>
      <c r="H31" s="414">
        <f t="shared" si="23"/>
        <v>23.72</v>
      </c>
      <c r="I31" s="414">
        <f t="shared" si="23"/>
        <v>23916288.539999999</v>
      </c>
      <c r="J31" s="414">
        <f t="shared" si="23"/>
        <v>23.73</v>
      </c>
      <c r="K31" s="414">
        <f t="shared" ref="K31:P31" si="24">SUM(K23:K30)</f>
        <v>23931181.949999999</v>
      </c>
      <c r="L31" s="414">
        <f t="shared" si="24"/>
        <v>23.720000000000002</v>
      </c>
      <c r="M31" s="414">
        <f t="shared" si="24"/>
        <v>23931181.949999999</v>
      </c>
      <c r="N31" s="414">
        <f t="shared" si="24"/>
        <v>23.73</v>
      </c>
      <c r="O31" s="414">
        <f t="shared" si="24"/>
        <v>23938274.18</v>
      </c>
      <c r="P31" s="414">
        <f t="shared" si="24"/>
        <v>23.720000000000002</v>
      </c>
      <c r="Q31" s="414">
        <f t="shared" ref="Q31:V31" si="25">SUM(Q23:Q30)</f>
        <v>23938274.18</v>
      </c>
      <c r="R31" s="414">
        <f t="shared" si="25"/>
        <v>23.71</v>
      </c>
      <c r="S31" s="414">
        <f t="shared" si="25"/>
        <v>23937941.050000001</v>
      </c>
      <c r="T31" s="414">
        <f t="shared" si="25"/>
        <v>23.700000000000003</v>
      </c>
      <c r="U31" s="414">
        <f t="shared" si="25"/>
        <v>24009958.48</v>
      </c>
      <c r="V31" s="414">
        <f t="shared" si="25"/>
        <v>23.770000000000003</v>
      </c>
      <c r="W31" s="414">
        <f t="shared" ref="W31:AD31" si="26">SUM(W23:W30)</f>
        <v>23975722.210000001</v>
      </c>
      <c r="X31" s="414">
        <f t="shared" si="26"/>
        <v>23.75</v>
      </c>
      <c r="Y31" s="414">
        <f t="shared" si="26"/>
        <v>23969898.77</v>
      </c>
      <c r="Z31" s="414">
        <f t="shared" si="26"/>
        <v>23.73</v>
      </c>
      <c r="AA31" s="414">
        <f t="shared" si="26"/>
        <v>23977078.77</v>
      </c>
      <c r="AB31" s="414">
        <f t="shared" si="26"/>
        <v>23.71</v>
      </c>
      <c r="AC31" s="414">
        <f t="shared" si="26"/>
        <v>23977078.77</v>
      </c>
      <c r="AD31" s="414">
        <f t="shared" si="26"/>
        <v>23.7</v>
      </c>
      <c r="AE31" s="414">
        <f t="shared" ref="AE31:AL31" si="27">SUM(AE23:AE30)</f>
        <v>23977078.77</v>
      </c>
      <c r="AF31" s="414">
        <f t="shared" si="27"/>
        <v>23.7</v>
      </c>
      <c r="AG31" s="414">
        <f t="shared" si="27"/>
        <v>24126658.77</v>
      </c>
      <c r="AH31" s="414">
        <f t="shared" si="27"/>
        <v>23.85</v>
      </c>
      <c r="AI31" s="414">
        <f t="shared" si="27"/>
        <v>24126658.77</v>
      </c>
      <c r="AJ31" s="414">
        <f t="shared" si="27"/>
        <v>23.84</v>
      </c>
      <c r="AK31" s="414">
        <f t="shared" si="27"/>
        <v>24126658.77</v>
      </c>
      <c r="AL31" s="414">
        <f t="shared" si="27"/>
        <v>23.82</v>
      </c>
      <c r="AM31" s="414">
        <f t="shared" ref="AM31:AR31" si="28">SUM(AM23:AM30)</f>
        <v>24126658.77</v>
      </c>
      <c r="AN31" s="414">
        <f t="shared" si="28"/>
        <v>23.810000000000002</v>
      </c>
      <c r="AO31" s="414">
        <f t="shared" si="28"/>
        <v>25024543.77</v>
      </c>
      <c r="AP31" s="414">
        <f t="shared" si="28"/>
        <v>24.68</v>
      </c>
      <c r="AQ31" s="414">
        <f t="shared" si="28"/>
        <v>25024543.77</v>
      </c>
      <c r="AR31" s="414">
        <f t="shared" si="28"/>
        <v>24.68</v>
      </c>
      <c r="AS31" s="414">
        <f>SUM(AS23:AS30)</f>
        <v>25024543.77</v>
      </c>
      <c r="AT31" s="414">
        <f>SUM(AT23:AT30)</f>
        <v>24.67</v>
      </c>
      <c r="AU31" s="414">
        <f>SUM(AU23:AU30)</f>
        <v>25024543.77</v>
      </c>
      <c r="AV31" s="414">
        <f>SUM(AV23:AV30)</f>
        <v>24.639999999999997</v>
      </c>
    </row>
    <row r="32" spans="1:48" ht="16.5" thickBot="1">
      <c r="A32" s="906" t="s">
        <v>48</v>
      </c>
      <c r="B32" s="907"/>
      <c r="C32" s="416"/>
      <c r="D32" s="507"/>
      <c r="E32" s="416"/>
      <c r="F32" s="507"/>
      <c r="G32" s="416"/>
      <c r="H32" s="507"/>
      <c r="I32" s="416"/>
      <c r="J32" s="507"/>
      <c r="K32" s="416"/>
      <c r="L32" s="507"/>
      <c r="M32" s="416"/>
      <c r="N32" s="507"/>
      <c r="O32" s="416"/>
      <c r="P32" s="507"/>
      <c r="Q32" s="416"/>
      <c r="R32" s="507"/>
      <c r="S32" s="416"/>
      <c r="T32" s="507"/>
      <c r="U32" s="416"/>
      <c r="V32" s="507"/>
      <c r="W32" s="416"/>
      <c r="X32" s="507"/>
      <c r="Y32" s="416"/>
      <c r="Z32" s="507"/>
      <c r="AA32" s="416"/>
      <c r="AB32" s="507"/>
      <c r="AC32" s="416"/>
      <c r="AD32" s="507"/>
      <c r="AE32" s="416"/>
      <c r="AF32" s="507"/>
      <c r="AG32" s="416"/>
      <c r="AH32" s="507"/>
      <c r="AI32" s="416"/>
      <c r="AJ32" s="507"/>
      <c r="AK32" s="416"/>
      <c r="AL32" s="507"/>
      <c r="AM32" s="416"/>
      <c r="AN32" s="507"/>
      <c r="AO32" s="416"/>
      <c r="AP32" s="507"/>
      <c r="AQ32" s="416"/>
      <c r="AR32" s="507"/>
      <c r="AS32" s="416"/>
      <c r="AT32" s="507"/>
      <c r="AU32" s="416"/>
      <c r="AV32" s="507"/>
    </row>
    <row r="33" spans="1:48" ht="16.5" thickBot="1">
      <c r="A33" s="908" t="s">
        <v>126</v>
      </c>
      <c r="B33" s="908"/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  <c r="AC33" s="418"/>
      <c r="AD33" s="418"/>
      <c r="AE33" s="418"/>
      <c r="AF33" s="418"/>
      <c r="AG33" s="418"/>
      <c r="AH33" s="418"/>
      <c r="AI33" s="418"/>
      <c r="AJ33" s="418"/>
      <c r="AK33" s="418"/>
      <c r="AL33" s="418"/>
      <c r="AM33" s="418"/>
      <c r="AN33" s="418"/>
      <c r="AO33" s="418"/>
      <c r="AP33" s="418"/>
      <c r="AQ33" s="418"/>
      <c r="AR33" s="418"/>
      <c r="AS33" s="418"/>
      <c r="AT33" s="418"/>
      <c r="AU33" s="418"/>
      <c r="AV33" s="418"/>
    </row>
    <row r="34" spans="1:48">
      <c r="A34" s="114" t="s">
        <v>67</v>
      </c>
      <c r="B34" s="115" t="s">
        <v>74</v>
      </c>
      <c r="C34" s="783">
        <v>0</v>
      </c>
      <c r="D34" s="514"/>
      <c r="E34" s="783">
        <v>300</v>
      </c>
      <c r="F34" s="514"/>
      <c r="G34" s="783">
        <v>300</v>
      </c>
      <c r="H34" s="514"/>
      <c r="I34" s="783">
        <v>300</v>
      </c>
      <c r="J34" s="514"/>
      <c r="K34" s="783">
        <v>300</v>
      </c>
      <c r="L34" s="514"/>
      <c r="M34" s="783">
        <v>300</v>
      </c>
      <c r="N34" s="514"/>
      <c r="O34" s="783">
        <v>300</v>
      </c>
      <c r="P34" s="514"/>
      <c r="Q34" s="514">
        <v>300</v>
      </c>
      <c r="R34" s="514"/>
      <c r="S34" s="514">
        <v>300</v>
      </c>
      <c r="T34" s="514"/>
      <c r="U34" s="514">
        <v>300</v>
      </c>
      <c r="V34" s="514"/>
      <c r="W34" s="514">
        <v>300</v>
      </c>
      <c r="X34" s="514"/>
      <c r="Y34" s="514">
        <v>300</v>
      </c>
      <c r="Z34" s="514"/>
      <c r="AA34" s="514">
        <v>300</v>
      </c>
      <c r="AB34" s="514"/>
      <c r="AC34" s="514">
        <v>300</v>
      </c>
      <c r="AD34" s="514"/>
      <c r="AE34" s="514">
        <v>300</v>
      </c>
      <c r="AF34" s="514"/>
      <c r="AG34" s="514">
        <v>300</v>
      </c>
      <c r="AH34" s="514"/>
      <c r="AI34" s="514">
        <v>300</v>
      </c>
      <c r="AJ34" s="514"/>
      <c r="AK34" s="514">
        <v>300</v>
      </c>
      <c r="AL34" s="514"/>
      <c r="AM34" s="514">
        <v>300</v>
      </c>
      <c r="AN34" s="514"/>
      <c r="AO34" s="514">
        <v>300</v>
      </c>
      <c r="AP34" s="514"/>
      <c r="AQ34" s="514">
        <v>300</v>
      </c>
      <c r="AR34" s="514"/>
      <c r="AS34" s="514">
        <v>300</v>
      </c>
      <c r="AT34" s="514"/>
      <c r="AU34" s="405"/>
      <c r="AV34" s="514"/>
    </row>
    <row r="35" spans="1:48" ht="48" thickBot="1">
      <c r="A35" s="122" t="s">
        <v>58</v>
      </c>
      <c r="B35" s="123" t="s">
        <v>75</v>
      </c>
      <c r="C35" s="405">
        <v>255563.72</v>
      </c>
      <c r="D35" s="510">
        <v>0.25</v>
      </c>
      <c r="E35" s="405">
        <v>256542.41</v>
      </c>
      <c r="F35" s="510">
        <v>0.25</v>
      </c>
      <c r="G35" s="405">
        <v>259478.48</v>
      </c>
      <c r="H35" s="510">
        <v>0.25</v>
      </c>
      <c r="I35" s="405">
        <v>260457.17</v>
      </c>
      <c r="J35" s="510">
        <v>0.26</v>
      </c>
      <c r="K35" s="405">
        <v>261435.86</v>
      </c>
      <c r="L35" s="510">
        <v>0.26</v>
      </c>
      <c r="M35" s="405">
        <v>262414.53999999998</v>
      </c>
      <c r="N35" s="510">
        <v>0.26</v>
      </c>
      <c r="O35" s="405">
        <v>263393.23</v>
      </c>
      <c r="P35" s="510">
        <v>0.26</v>
      </c>
      <c r="Q35" s="405">
        <v>266329.3</v>
      </c>
      <c r="R35" s="510">
        <v>0.26</v>
      </c>
      <c r="S35" s="405">
        <v>267307.99</v>
      </c>
      <c r="T35" s="510">
        <v>0.26</v>
      </c>
      <c r="U35" s="405">
        <v>268286.68</v>
      </c>
      <c r="V35" s="510">
        <v>0.27</v>
      </c>
      <c r="W35" s="405">
        <v>269265.36</v>
      </c>
      <c r="X35" s="510">
        <v>0.27</v>
      </c>
      <c r="Y35" s="405">
        <v>270244.05</v>
      </c>
      <c r="Z35" s="510">
        <v>0.27</v>
      </c>
      <c r="AA35" s="405">
        <v>273180.12</v>
      </c>
      <c r="AB35" s="510">
        <v>0.27</v>
      </c>
      <c r="AC35" s="405">
        <v>274158.81</v>
      </c>
      <c r="AD35" s="510">
        <v>0.27</v>
      </c>
      <c r="AE35" s="405">
        <v>275137.49</v>
      </c>
      <c r="AF35" s="510">
        <v>0.27</v>
      </c>
      <c r="AG35" s="405">
        <v>276116.18</v>
      </c>
      <c r="AH35" s="510">
        <v>0.27</v>
      </c>
      <c r="AI35" s="405">
        <v>277094.87</v>
      </c>
      <c r="AJ35" s="510">
        <v>0.27</v>
      </c>
      <c r="AK35" s="405">
        <v>280030.94</v>
      </c>
      <c r="AL35" s="510">
        <v>0.28000000000000003</v>
      </c>
      <c r="AM35" s="405">
        <v>281009.63</v>
      </c>
      <c r="AN35" s="510">
        <v>0.28000000000000003</v>
      </c>
      <c r="AO35" s="405">
        <v>281988.31</v>
      </c>
      <c r="AP35" s="510">
        <v>0.28000000000000003</v>
      </c>
      <c r="AQ35" s="405">
        <v>282967</v>
      </c>
      <c r="AR35" s="510">
        <v>0.28000000000000003</v>
      </c>
      <c r="AS35" s="405">
        <v>283945.69</v>
      </c>
      <c r="AT35" s="510">
        <v>0.28000000000000003</v>
      </c>
      <c r="AU35" s="405">
        <v>284924.38</v>
      </c>
      <c r="AV35" s="510">
        <v>0.28000000000000003</v>
      </c>
    </row>
    <row r="36" spans="1:48" ht="16.5" thickBot="1">
      <c r="A36" s="122" t="s">
        <v>104</v>
      </c>
      <c r="B36" s="123" t="s">
        <v>57</v>
      </c>
      <c r="C36" s="445">
        <v>2501343.0699999998</v>
      </c>
      <c r="D36" s="512">
        <v>2.4700000000000002</v>
      </c>
      <c r="E36" s="445">
        <v>2497598.54</v>
      </c>
      <c r="F36" s="512">
        <v>2.4700000000000002</v>
      </c>
      <c r="G36" s="445">
        <v>2486364.96</v>
      </c>
      <c r="H36" s="512">
        <v>2.4700000000000002</v>
      </c>
      <c r="I36" s="445">
        <v>2482620.44</v>
      </c>
      <c r="J36" s="512">
        <v>2.46</v>
      </c>
      <c r="K36" s="445">
        <v>2478875.91</v>
      </c>
      <c r="L36" s="512">
        <v>2.46</v>
      </c>
      <c r="M36" s="445">
        <v>2475131.39</v>
      </c>
      <c r="N36" s="512">
        <v>2.4500000000000002</v>
      </c>
      <c r="O36" s="445">
        <v>2471386.86</v>
      </c>
      <c r="P36" s="512">
        <v>2.4500000000000002</v>
      </c>
      <c r="Q36" s="445">
        <v>2460153.2799999998</v>
      </c>
      <c r="R36" s="512">
        <v>2.44</v>
      </c>
      <c r="S36" s="445">
        <v>2456408.7599999998</v>
      </c>
      <c r="T36" s="512">
        <v>2.44</v>
      </c>
      <c r="U36" s="445">
        <v>2452664.23</v>
      </c>
      <c r="V36" s="512">
        <v>2.4300000000000002</v>
      </c>
      <c r="W36" s="445">
        <v>2448919.71</v>
      </c>
      <c r="X36" s="512">
        <v>2.42</v>
      </c>
      <c r="Y36" s="445">
        <v>2445175.1800000002</v>
      </c>
      <c r="Z36" s="512">
        <v>2.42</v>
      </c>
      <c r="AA36" s="445">
        <v>2433941.61</v>
      </c>
      <c r="AB36" s="512">
        <v>2.41</v>
      </c>
      <c r="AC36" s="445">
        <v>2430197.08</v>
      </c>
      <c r="AD36" s="512">
        <v>2.4</v>
      </c>
      <c r="AE36" s="445">
        <v>2426452.5499999998</v>
      </c>
      <c r="AF36" s="512">
        <v>2.4</v>
      </c>
      <c r="AG36" s="445">
        <v>2422708.0299999998</v>
      </c>
      <c r="AH36" s="512">
        <v>2.39</v>
      </c>
      <c r="AI36" s="445">
        <v>2418963.5</v>
      </c>
      <c r="AJ36" s="512">
        <v>2.39</v>
      </c>
      <c r="AK36" s="445">
        <v>2407729.9300000002</v>
      </c>
      <c r="AL36" s="512">
        <v>2.38</v>
      </c>
      <c r="AM36" s="445">
        <v>2403985.4</v>
      </c>
      <c r="AN36" s="512">
        <v>2.37</v>
      </c>
      <c r="AO36" s="445">
        <v>2400240.88</v>
      </c>
      <c r="AP36" s="512">
        <v>2.37</v>
      </c>
      <c r="AQ36" s="445">
        <v>2396496.35</v>
      </c>
      <c r="AR36" s="512">
        <v>2.36</v>
      </c>
      <c r="AS36" s="445">
        <v>2392751.8199999998</v>
      </c>
      <c r="AT36" s="512">
        <v>2.36</v>
      </c>
      <c r="AU36" s="445">
        <v>2389007.2999999998</v>
      </c>
      <c r="AV36" s="512">
        <v>2.36</v>
      </c>
    </row>
    <row r="37" spans="1:48" ht="16.5" thickBot="1">
      <c r="A37" s="122" t="s">
        <v>29</v>
      </c>
      <c r="B37" s="123" t="s">
        <v>57</v>
      </c>
      <c r="C37" s="513"/>
      <c r="D37" s="514"/>
      <c r="E37" s="513"/>
      <c r="F37" s="514"/>
      <c r="G37" s="513"/>
      <c r="H37" s="514"/>
      <c r="I37" s="513"/>
      <c r="J37" s="514"/>
      <c r="K37" s="513"/>
      <c r="L37" s="514"/>
      <c r="M37" s="513"/>
      <c r="N37" s="514"/>
      <c r="O37" s="513"/>
      <c r="P37" s="514"/>
      <c r="Q37" s="513"/>
      <c r="R37" s="514"/>
      <c r="S37" s="513"/>
      <c r="T37" s="514"/>
      <c r="U37" s="513"/>
      <c r="V37" s="514"/>
      <c r="W37" s="513"/>
      <c r="X37" s="514"/>
      <c r="Y37" s="513"/>
      <c r="Z37" s="514"/>
      <c r="AA37" s="513"/>
      <c r="AB37" s="514"/>
      <c r="AC37" s="513"/>
      <c r="AD37" s="514"/>
      <c r="AE37" s="513"/>
      <c r="AF37" s="514"/>
      <c r="AG37" s="513"/>
      <c r="AH37" s="514"/>
      <c r="AI37" s="513"/>
      <c r="AJ37" s="514"/>
      <c r="AK37" s="513"/>
      <c r="AL37" s="514"/>
      <c r="AM37" s="513"/>
      <c r="AN37" s="514"/>
      <c r="AO37" s="513"/>
      <c r="AP37" s="514"/>
      <c r="AQ37" s="513"/>
      <c r="AR37" s="514"/>
      <c r="AS37" s="513"/>
      <c r="AT37" s="514"/>
      <c r="AU37" s="513"/>
      <c r="AV37" s="514"/>
    </row>
    <row r="38" spans="1:48" ht="16.5" thickBot="1">
      <c r="A38" s="122" t="s">
        <v>37</v>
      </c>
      <c r="B38" s="123" t="s">
        <v>57</v>
      </c>
      <c r="C38" s="513"/>
      <c r="D38" s="514"/>
      <c r="E38" s="513"/>
      <c r="F38" s="514"/>
      <c r="G38" s="513"/>
      <c r="H38" s="514"/>
      <c r="I38" s="513"/>
      <c r="J38" s="514"/>
      <c r="K38" s="513"/>
      <c r="L38" s="514"/>
      <c r="M38" s="513"/>
      <c r="N38" s="514"/>
      <c r="O38" s="513"/>
      <c r="P38" s="514"/>
      <c r="Q38" s="513"/>
      <c r="R38" s="514"/>
      <c r="S38" s="513"/>
      <c r="T38" s="514"/>
      <c r="U38" s="513"/>
      <c r="V38" s="514"/>
      <c r="W38" s="513"/>
      <c r="X38" s="514"/>
      <c r="Y38" s="513"/>
      <c r="Z38" s="514"/>
      <c r="AA38" s="513"/>
      <c r="AB38" s="514"/>
      <c r="AC38" s="513"/>
      <c r="AD38" s="514"/>
      <c r="AE38" s="513"/>
      <c r="AF38" s="514"/>
      <c r="AG38" s="513"/>
      <c r="AH38" s="514"/>
      <c r="AI38" s="513"/>
      <c r="AJ38" s="514"/>
      <c r="AK38" s="513"/>
      <c r="AL38" s="514"/>
      <c r="AM38" s="513"/>
      <c r="AN38" s="514"/>
      <c r="AO38" s="513"/>
      <c r="AP38" s="514"/>
      <c r="AQ38" s="513"/>
      <c r="AR38" s="514"/>
      <c r="AS38" s="513"/>
      <c r="AT38" s="514"/>
      <c r="AU38" s="513"/>
      <c r="AV38" s="514"/>
    </row>
    <row r="39" spans="1:48">
      <c r="A39" s="122" t="s">
        <v>68</v>
      </c>
      <c r="B39" s="123" t="s">
        <v>57</v>
      </c>
      <c r="C39" s="479">
        <v>1000188.73</v>
      </c>
      <c r="D39" s="512">
        <v>1</v>
      </c>
      <c r="E39" s="479">
        <v>998957.49</v>
      </c>
      <c r="F39" s="512">
        <v>1</v>
      </c>
      <c r="G39" s="479">
        <v>995263.78</v>
      </c>
      <c r="H39" s="512">
        <v>0.99</v>
      </c>
      <c r="I39" s="479">
        <v>994032.53</v>
      </c>
      <c r="J39" s="512">
        <v>1</v>
      </c>
      <c r="K39" s="479">
        <v>992801.29999999993</v>
      </c>
      <c r="L39" s="512">
        <v>1</v>
      </c>
      <c r="M39" s="479">
        <v>991570.04999999993</v>
      </c>
      <c r="N39" s="512">
        <v>0.98</v>
      </c>
      <c r="O39" s="479">
        <v>990338.8</v>
      </c>
      <c r="P39" s="512">
        <v>0.98</v>
      </c>
      <c r="Q39" s="479">
        <v>986645.08000000007</v>
      </c>
      <c r="R39" s="512">
        <v>0.98</v>
      </c>
      <c r="S39" s="479">
        <v>985413.85000000009</v>
      </c>
      <c r="T39" s="512">
        <v>0.98</v>
      </c>
      <c r="U39" s="479">
        <v>984182.61</v>
      </c>
      <c r="V39" s="512">
        <v>0.98</v>
      </c>
      <c r="W39" s="479">
        <v>982951.36</v>
      </c>
      <c r="X39" s="512">
        <v>0.98</v>
      </c>
      <c r="Y39" s="479">
        <v>981720.1100000001</v>
      </c>
      <c r="Z39" s="512">
        <v>0.98</v>
      </c>
      <c r="AA39" s="479">
        <v>978026.39</v>
      </c>
      <c r="AB39" s="512">
        <v>0.98</v>
      </c>
      <c r="AC39" s="479">
        <v>976795.15</v>
      </c>
      <c r="AD39" s="512">
        <v>0.98</v>
      </c>
      <c r="AE39" s="479">
        <v>975563.92</v>
      </c>
      <c r="AF39" s="512">
        <v>0.97</v>
      </c>
      <c r="AG39" s="479">
        <v>974332.68</v>
      </c>
      <c r="AH39" s="512">
        <v>0.97</v>
      </c>
      <c r="AI39" s="479">
        <v>973101.41999999993</v>
      </c>
      <c r="AJ39" s="512">
        <v>0.97</v>
      </c>
      <c r="AK39" s="479">
        <v>969407.71000000008</v>
      </c>
      <c r="AL39" s="512">
        <v>0.96</v>
      </c>
      <c r="AM39" s="479">
        <v>968176.46000000008</v>
      </c>
      <c r="AN39" s="512">
        <v>0.96</v>
      </c>
      <c r="AO39" s="479">
        <v>966945.21</v>
      </c>
      <c r="AP39" s="512">
        <v>0.96</v>
      </c>
      <c r="AQ39" s="479">
        <v>965713.98</v>
      </c>
      <c r="AR39" s="512">
        <v>0.95</v>
      </c>
      <c r="AS39" s="479">
        <v>964482.74</v>
      </c>
      <c r="AT39" s="512">
        <v>0.95</v>
      </c>
      <c r="AU39" s="479">
        <v>963251.51</v>
      </c>
      <c r="AV39" s="512">
        <v>0.95</v>
      </c>
    </row>
    <row r="40" spans="1:48">
      <c r="A40" s="129" t="s">
        <v>69</v>
      </c>
      <c r="B40" s="123" t="s">
        <v>57</v>
      </c>
      <c r="C40" s="516"/>
      <c r="D40" s="510"/>
      <c r="E40" s="516"/>
      <c r="F40" s="510"/>
      <c r="G40" s="516"/>
      <c r="H40" s="510"/>
      <c r="I40" s="516"/>
      <c r="J40" s="510"/>
      <c r="K40" s="516"/>
      <c r="L40" s="510"/>
      <c r="M40" s="516"/>
      <c r="N40" s="510"/>
      <c r="O40" s="516"/>
      <c r="P40" s="510"/>
      <c r="Q40" s="516"/>
      <c r="R40" s="510"/>
      <c r="S40" s="516"/>
      <c r="T40" s="510"/>
      <c r="U40" s="516"/>
      <c r="V40" s="510"/>
      <c r="W40" s="516"/>
      <c r="X40" s="510"/>
      <c r="Y40" s="516"/>
      <c r="Z40" s="510"/>
      <c r="AA40" s="516"/>
      <c r="AB40" s="510"/>
      <c r="AC40" s="516"/>
      <c r="AD40" s="510"/>
      <c r="AE40" s="516"/>
      <c r="AF40" s="510"/>
      <c r="AG40" s="516"/>
      <c r="AH40" s="510"/>
      <c r="AI40" s="516"/>
      <c r="AJ40" s="510"/>
      <c r="AK40" s="516"/>
      <c r="AL40" s="510"/>
      <c r="AM40" s="516"/>
      <c r="AN40" s="510"/>
      <c r="AO40" s="516"/>
      <c r="AP40" s="510"/>
      <c r="AQ40" s="516"/>
      <c r="AR40" s="510"/>
      <c r="AS40" s="516"/>
      <c r="AT40" s="510"/>
      <c r="AU40" s="516"/>
      <c r="AV40" s="510"/>
    </row>
    <row r="41" spans="1:48" ht="48" thickBot="1">
      <c r="A41" s="122" t="s">
        <v>70</v>
      </c>
      <c r="B41" s="123" t="s">
        <v>76</v>
      </c>
      <c r="C41" s="533">
        <v>2308400</v>
      </c>
      <c r="D41" s="518">
        <v>2.2799999999999998</v>
      </c>
      <c r="E41" s="533">
        <v>2308400</v>
      </c>
      <c r="F41" s="518">
        <v>2.2799999999999998</v>
      </c>
      <c r="G41" s="533">
        <v>2308400</v>
      </c>
      <c r="H41" s="518">
        <v>2.2999999999999998</v>
      </c>
      <c r="I41" s="533">
        <v>2308400</v>
      </c>
      <c r="J41" s="518">
        <v>2.29</v>
      </c>
      <c r="K41" s="533">
        <v>2308400</v>
      </c>
      <c r="L41" s="518">
        <v>2.29</v>
      </c>
      <c r="M41" s="533">
        <v>2308400</v>
      </c>
      <c r="N41" s="518">
        <v>2.29</v>
      </c>
      <c r="O41" s="533">
        <v>2308400</v>
      </c>
      <c r="P41" s="518">
        <v>2.29</v>
      </c>
      <c r="Q41" s="544">
        <v>2308400</v>
      </c>
      <c r="R41" s="518">
        <v>2.29</v>
      </c>
      <c r="S41" s="544">
        <v>2308400</v>
      </c>
      <c r="T41" s="518">
        <v>2.2799999999999998</v>
      </c>
      <c r="U41" s="544">
        <v>2308400</v>
      </c>
      <c r="V41" s="518">
        <v>2.2799999999999998</v>
      </c>
      <c r="W41" s="544">
        <v>2308400</v>
      </c>
      <c r="X41" s="518">
        <v>2.29</v>
      </c>
      <c r="Y41" s="544">
        <v>2308400</v>
      </c>
      <c r="Z41" s="518">
        <v>2.29</v>
      </c>
      <c r="AA41" s="544">
        <v>2308400</v>
      </c>
      <c r="AB41" s="518">
        <v>2.2799999999999998</v>
      </c>
      <c r="AC41" s="544">
        <v>2308400</v>
      </c>
      <c r="AD41" s="518">
        <v>2.2799999999999998</v>
      </c>
      <c r="AE41" s="544">
        <v>2308400</v>
      </c>
      <c r="AF41" s="518">
        <v>2.2799999999999998</v>
      </c>
      <c r="AG41" s="544">
        <v>2308400</v>
      </c>
      <c r="AH41" s="518">
        <v>2.2799999999999998</v>
      </c>
      <c r="AI41" s="544">
        <v>2308400</v>
      </c>
      <c r="AJ41" s="518">
        <v>2.2799999999999998</v>
      </c>
      <c r="AK41" s="544">
        <v>2308400</v>
      </c>
      <c r="AL41" s="518">
        <v>2.27</v>
      </c>
      <c r="AM41" s="544">
        <v>2308400</v>
      </c>
      <c r="AN41" s="518">
        <v>2.27</v>
      </c>
      <c r="AO41" s="544">
        <v>2308400</v>
      </c>
      <c r="AP41" s="518">
        <v>2.27</v>
      </c>
      <c r="AQ41" s="544">
        <v>2308400</v>
      </c>
      <c r="AR41" s="518">
        <v>2.2799999999999998</v>
      </c>
      <c r="AS41" s="544">
        <v>2308400</v>
      </c>
      <c r="AT41" s="518">
        <v>2.2799999999999998</v>
      </c>
      <c r="AU41" s="544">
        <v>2308400</v>
      </c>
      <c r="AV41" s="518">
        <v>2.27</v>
      </c>
    </row>
    <row r="42" spans="1:48" ht="47.25">
      <c r="A42" s="122" t="s">
        <v>71</v>
      </c>
      <c r="B42" s="123" t="s">
        <v>57</v>
      </c>
      <c r="C42" s="513"/>
      <c r="D42" s="514"/>
      <c r="E42" s="513"/>
      <c r="F42" s="514"/>
      <c r="G42" s="513"/>
      <c r="H42" s="514"/>
      <c r="I42" s="513"/>
      <c r="J42" s="514"/>
      <c r="K42" s="513"/>
      <c r="L42" s="514"/>
      <c r="M42" s="513"/>
      <c r="N42" s="514"/>
      <c r="O42" s="513"/>
      <c r="P42" s="514"/>
      <c r="Q42" s="513"/>
      <c r="R42" s="514"/>
      <c r="S42" s="513"/>
      <c r="T42" s="514"/>
      <c r="U42" s="513"/>
      <c r="V42" s="514"/>
      <c r="W42" s="513"/>
      <c r="X42" s="514"/>
      <c r="Y42" s="513"/>
      <c r="Z42" s="514"/>
      <c r="AA42" s="513"/>
      <c r="AB42" s="514"/>
      <c r="AC42" s="513"/>
      <c r="AD42" s="514"/>
      <c r="AE42" s="513"/>
      <c r="AF42" s="514"/>
      <c r="AG42" s="513"/>
      <c r="AH42" s="514"/>
      <c r="AI42" s="513"/>
      <c r="AJ42" s="514"/>
      <c r="AK42" s="513"/>
      <c r="AL42" s="514"/>
      <c r="AM42" s="513"/>
      <c r="AN42" s="514"/>
      <c r="AO42" s="513"/>
      <c r="AP42" s="514"/>
      <c r="AQ42" s="513"/>
      <c r="AR42" s="514"/>
      <c r="AS42" s="513"/>
      <c r="AT42" s="514"/>
      <c r="AU42" s="513"/>
      <c r="AV42" s="514"/>
    </row>
    <row r="43" spans="1:48" ht="16.5" thickBot="1">
      <c r="A43" s="122" t="s">
        <v>49</v>
      </c>
      <c r="B43" s="123" t="s">
        <v>50</v>
      </c>
      <c r="C43" s="439">
        <v>605.88</v>
      </c>
      <c r="D43" s="518">
        <v>0</v>
      </c>
      <c r="E43" s="439">
        <v>605.88</v>
      </c>
      <c r="F43" s="518">
        <v>0</v>
      </c>
      <c r="G43" s="439">
        <v>605.88</v>
      </c>
      <c r="H43" s="518">
        <v>0</v>
      </c>
      <c r="I43" s="439">
        <v>605.88</v>
      </c>
      <c r="J43" s="518">
        <v>0</v>
      </c>
      <c r="K43" s="439">
        <v>1539.3</v>
      </c>
      <c r="L43" s="518">
        <v>0</v>
      </c>
      <c r="M43" s="439">
        <v>1539.3</v>
      </c>
      <c r="N43" s="518">
        <v>0</v>
      </c>
      <c r="O43" s="439">
        <v>2551.96</v>
      </c>
      <c r="P43" s="518">
        <v>0</v>
      </c>
      <c r="Q43" s="405">
        <v>2551.96</v>
      </c>
      <c r="R43" s="518">
        <v>0</v>
      </c>
      <c r="S43" s="405">
        <v>3048.48</v>
      </c>
      <c r="T43" s="518">
        <v>0</v>
      </c>
      <c r="U43" s="405">
        <v>3048.48</v>
      </c>
      <c r="V43" s="518">
        <v>0</v>
      </c>
      <c r="W43" s="405">
        <v>3048.48</v>
      </c>
      <c r="X43" s="518">
        <v>0</v>
      </c>
      <c r="Y43" s="405">
        <v>3048.48</v>
      </c>
      <c r="Z43" s="518">
        <v>0</v>
      </c>
      <c r="AA43" s="405">
        <v>3048.48</v>
      </c>
      <c r="AB43" s="518">
        <v>0</v>
      </c>
      <c r="AC43" s="405">
        <v>3048.48</v>
      </c>
      <c r="AD43" s="518">
        <v>0</v>
      </c>
      <c r="AE43" s="405">
        <v>3048.48</v>
      </c>
      <c r="AF43" s="518">
        <v>0</v>
      </c>
      <c r="AG43" s="405">
        <v>3048.48</v>
      </c>
      <c r="AH43" s="518">
        <v>0</v>
      </c>
      <c r="AI43" s="405">
        <v>3048.48</v>
      </c>
      <c r="AJ43" s="518">
        <v>0</v>
      </c>
      <c r="AK43" s="405">
        <v>3048.48</v>
      </c>
      <c r="AL43" s="518">
        <v>0</v>
      </c>
      <c r="AM43" s="405">
        <v>3048.48</v>
      </c>
      <c r="AN43" s="518">
        <v>0</v>
      </c>
      <c r="AO43" s="405">
        <v>11054.67</v>
      </c>
      <c r="AP43" s="518">
        <v>0</v>
      </c>
      <c r="AQ43" s="405">
        <v>11054.67</v>
      </c>
      <c r="AR43" s="518">
        <v>0</v>
      </c>
      <c r="AS43" s="405">
        <v>11054.67</v>
      </c>
      <c r="AT43" s="518">
        <v>0</v>
      </c>
      <c r="AU43" s="405">
        <v>7022.05</v>
      </c>
      <c r="AV43" s="518">
        <v>0</v>
      </c>
    </row>
    <row r="44" spans="1:48" ht="48" thickBot="1">
      <c r="A44" s="122" t="s">
        <v>56</v>
      </c>
      <c r="B44" s="123" t="s">
        <v>77</v>
      </c>
      <c r="C44" s="439">
        <v>9105.09</v>
      </c>
      <c r="D44" s="514">
        <v>0.01</v>
      </c>
      <c r="E44" s="439">
        <v>9105.09</v>
      </c>
      <c r="F44" s="514">
        <v>0.01</v>
      </c>
      <c r="G44" s="439">
        <v>9105.09</v>
      </c>
      <c r="H44" s="514">
        <v>0.01</v>
      </c>
      <c r="I44" s="439">
        <v>9105.09</v>
      </c>
      <c r="J44" s="514">
        <v>0.01</v>
      </c>
      <c r="K44" s="439">
        <v>9105.09</v>
      </c>
      <c r="L44" s="514">
        <v>0.01</v>
      </c>
      <c r="M44" s="439">
        <v>9105.09</v>
      </c>
      <c r="N44" s="514">
        <v>0.01</v>
      </c>
      <c r="O44" s="439">
        <v>9105.09</v>
      </c>
      <c r="P44" s="514">
        <v>0.01</v>
      </c>
      <c r="Q44" s="439">
        <v>9105.09</v>
      </c>
      <c r="R44" s="514">
        <v>0.01</v>
      </c>
      <c r="S44" s="439">
        <v>11710.4</v>
      </c>
      <c r="T44" s="514">
        <v>0.01</v>
      </c>
      <c r="U44" s="439">
        <v>11710.4</v>
      </c>
      <c r="V44" s="514">
        <v>0.01</v>
      </c>
      <c r="W44" s="439">
        <v>11710.4</v>
      </c>
      <c r="X44" s="514">
        <v>0.01</v>
      </c>
      <c r="Y44" s="439">
        <v>11710.4</v>
      </c>
      <c r="Z44" s="514">
        <v>0.01</v>
      </c>
      <c r="AA44" s="439">
        <v>11710.4</v>
      </c>
      <c r="AB44" s="514">
        <v>0.01</v>
      </c>
      <c r="AC44" s="439">
        <v>11710.4</v>
      </c>
      <c r="AD44" s="514">
        <v>0.01</v>
      </c>
      <c r="AE44" s="439">
        <v>11710.4</v>
      </c>
      <c r="AF44" s="514">
        <v>0.01</v>
      </c>
      <c r="AG44" s="439">
        <v>11710.4</v>
      </c>
      <c r="AH44" s="514">
        <v>0.01</v>
      </c>
      <c r="AI44" s="439">
        <v>11710.4</v>
      </c>
      <c r="AJ44" s="514">
        <v>0.01</v>
      </c>
      <c r="AK44" s="439">
        <v>11710.4</v>
      </c>
      <c r="AL44" s="514">
        <v>0.01</v>
      </c>
      <c r="AM44" s="439">
        <v>11710.4</v>
      </c>
      <c r="AN44" s="514">
        <v>0.01</v>
      </c>
      <c r="AO44" s="439">
        <v>11710.4</v>
      </c>
      <c r="AP44" s="514">
        <v>0.01</v>
      </c>
      <c r="AQ44" s="439">
        <v>11710.4</v>
      </c>
      <c r="AR44" s="514">
        <v>0.01</v>
      </c>
      <c r="AS44" s="439">
        <v>11710.4</v>
      </c>
      <c r="AT44" s="514">
        <v>0.01</v>
      </c>
      <c r="AU44" s="405">
        <v>7577.29</v>
      </c>
      <c r="AV44" s="514">
        <v>0</v>
      </c>
    </row>
    <row r="45" spans="1:48" ht="79.5" thickBot="1">
      <c r="A45" s="132" t="s">
        <v>72</v>
      </c>
      <c r="B45" s="123" t="s">
        <v>78</v>
      </c>
      <c r="C45" s="405">
        <v>1091.1099999999999</v>
      </c>
      <c r="D45" s="514">
        <v>0</v>
      </c>
      <c r="E45" s="405">
        <v>1091.1099999999999</v>
      </c>
      <c r="F45" s="514">
        <v>0</v>
      </c>
      <c r="G45" s="405">
        <v>1091.1099999999999</v>
      </c>
      <c r="H45" s="514">
        <v>0</v>
      </c>
      <c r="I45" s="405">
        <v>1091.1099999999999</v>
      </c>
      <c r="J45" s="514">
        <v>0</v>
      </c>
      <c r="K45" s="439">
        <v>1540.65</v>
      </c>
      <c r="L45" s="514">
        <v>0</v>
      </c>
      <c r="M45" s="439">
        <v>1540.65</v>
      </c>
      <c r="N45" s="514">
        <v>0</v>
      </c>
      <c r="O45" s="439">
        <v>1540.65</v>
      </c>
      <c r="P45" s="514">
        <v>0</v>
      </c>
      <c r="Q45" s="405">
        <v>1540.65</v>
      </c>
      <c r="R45" s="514">
        <v>0</v>
      </c>
      <c r="S45" s="405">
        <v>1540.65</v>
      </c>
      <c r="T45" s="514">
        <v>0</v>
      </c>
      <c r="U45" s="405">
        <v>1540.65</v>
      </c>
      <c r="V45" s="514">
        <v>0</v>
      </c>
      <c r="W45" s="405">
        <v>1540.65</v>
      </c>
      <c r="X45" s="514">
        <v>0</v>
      </c>
      <c r="Y45" s="405">
        <v>1540.65</v>
      </c>
      <c r="Z45" s="514">
        <v>0</v>
      </c>
      <c r="AA45" s="405">
        <v>1540.65</v>
      </c>
      <c r="AB45" s="514">
        <v>0</v>
      </c>
      <c r="AC45" s="405">
        <v>1540.65</v>
      </c>
      <c r="AD45" s="514">
        <v>0</v>
      </c>
      <c r="AE45" s="405">
        <v>1540.65</v>
      </c>
      <c r="AF45" s="514">
        <v>0</v>
      </c>
      <c r="AG45" s="405">
        <v>1540.65</v>
      </c>
      <c r="AH45" s="514">
        <v>0</v>
      </c>
      <c r="AI45" s="405">
        <v>1540.65</v>
      </c>
      <c r="AJ45" s="514">
        <v>0</v>
      </c>
      <c r="AK45" s="405">
        <v>1540.65</v>
      </c>
      <c r="AL45" s="514">
        <v>0</v>
      </c>
      <c r="AM45" s="405">
        <v>1540.65</v>
      </c>
      <c r="AN45" s="514">
        <v>0</v>
      </c>
      <c r="AO45" s="405">
        <v>1540.65</v>
      </c>
      <c r="AP45" s="514">
        <v>0</v>
      </c>
      <c r="AQ45" s="405">
        <v>1540.65</v>
      </c>
      <c r="AR45" s="514">
        <v>0</v>
      </c>
      <c r="AS45" s="405">
        <v>1540.65</v>
      </c>
      <c r="AT45" s="514">
        <v>0</v>
      </c>
      <c r="AU45" s="405">
        <v>649.54999999999995</v>
      </c>
      <c r="AV45" s="514">
        <v>0</v>
      </c>
    </row>
    <row r="46" spans="1:48" ht="32.25" thickBot="1">
      <c r="A46" s="132" t="s">
        <v>51</v>
      </c>
      <c r="B46" s="123" t="s">
        <v>52</v>
      </c>
      <c r="C46" s="808">
        <v>16925.87</v>
      </c>
      <c r="D46" s="808">
        <v>0.02</v>
      </c>
      <c r="E46" s="808">
        <v>16925.87</v>
      </c>
      <c r="F46" s="808">
        <v>0.02</v>
      </c>
      <c r="G46" s="808">
        <v>16925.87</v>
      </c>
      <c r="H46" s="808">
        <v>0.02</v>
      </c>
      <c r="I46" s="808"/>
      <c r="J46" s="808"/>
      <c r="K46" s="808"/>
      <c r="L46" s="808"/>
      <c r="M46" s="808"/>
      <c r="N46" s="808"/>
      <c r="O46" s="808"/>
      <c r="P46" s="808"/>
      <c r="Q46" s="808"/>
      <c r="R46" s="808"/>
      <c r="S46" s="808"/>
      <c r="T46" s="808"/>
      <c r="U46" s="808"/>
      <c r="V46" s="808"/>
      <c r="W46" s="808"/>
      <c r="X46" s="808"/>
      <c r="Y46" s="808"/>
      <c r="Z46" s="808"/>
      <c r="AA46" s="808"/>
      <c r="AB46" s="808"/>
      <c r="AC46" s="808"/>
      <c r="AD46" s="808"/>
      <c r="AE46" s="808"/>
      <c r="AF46" s="808"/>
      <c r="AG46" s="808"/>
      <c r="AH46" s="808"/>
      <c r="AI46" s="808"/>
      <c r="AJ46" s="808"/>
      <c r="AK46" s="808"/>
      <c r="AL46" s="808"/>
      <c r="AM46" s="808"/>
      <c r="AN46" s="808"/>
      <c r="AO46" s="808"/>
      <c r="AP46" s="808"/>
      <c r="AQ46" s="808"/>
      <c r="AR46" s="808"/>
      <c r="AS46" s="808"/>
      <c r="AT46" s="808"/>
      <c r="AU46" s="808">
        <v>17313.669999999998</v>
      </c>
      <c r="AV46" s="808">
        <v>0.02</v>
      </c>
    </row>
    <row r="47" spans="1:48" ht="32.25" thickBot="1">
      <c r="A47" s="133" t="s">
        <v>73</v>
      </c>
      <c r="B47" s="134" t="s">
        <v>53</v>
      </c>
      <c r="C47" s="808">
        <v>71657.34</v>
      </c>
      <c r="D47" s="808">
        <v>7.0000000000000007E-2</v>
      </c>
      <c r="E47" s="808">
        <v>71657.34</v>
      </c>
      <c r="F47" s="808">
        <v>7.0000000000000007E-2</v>
      </c>
      <c r="G47" s="808">
        <v>71657.34</v>
      </c>
      <c r="H47" s="808">
        <v>7.0000000000000007E-2</v>
      </c>
      <c r="I47" s="808">
        <v>71657.34</v>
      </c>
      <c r="J47" s="808">
        <v>7.0000000000000007E-2</v>
      </c>
      <c r="K47" s="808">
        <v>71657.34</v>
      </c>
      <c r="L47" s="808">
        <v>7.0000000000000007E-2</v>
      </c>
      <c r="M47" s="808">
        <v>71657.34</v>
      </c>
      <c r="N47" s="808">
        <v>7.0000000000000007E-2</v>
      </c>
      <c r="O47" s="808">
        <v>71657.34</v>
      </c>
      <c r="P47" s="808">
        <v>7.0000000000000007E-2</v>
      </c>
      <c r="Q47" s="808">
        <v>71657.34</v>
      </c>
      <c r="R47" s="808">
        <v>7.0000000000000007E-2</v>
      </c>
      <c r="S47" s="808">
        <v>71657.34</v>
      </c>
      <c r="T47" s="808">
        <v>7.0000000000000007E-2</v>
      </c>
      <c r="U47" s="808"/>
      <c r="V47" s="808"/>
      <c r="W47" s="808"/>
      <c r="X47" s="808"/>
      <c r="Y47" s="808"/>
      <c r="Z47" s="808"/>
      <c r="AA47" s="808"/>
      <c r="AB47" s="808"/>
      <c r="AC47" s="808"/>
      <c r="AD47" s="808"/>
      <c r="AE47" s="808"/>
      <c r="AF47" s="808"/>
      <c r="AG47" s="808"/>
      <c r="AH47" s="808"/>
      <c r="AI47" s="808"/>
      <c r="AJ47" s="808"/>
      <c r="AK47" s="808"/>
      <c r="AL47" s="808"/>
      <c r="AM47" s="808"/>
      <c r="AN47" s="808"/>
      <c r="AO47" s="808"/>
      <c r="AP47" s="808"/>
      <c r="AQ47" s="808"/>
      <c r="AR47" s="808"/>
      <c r="AS47" s="808"/>
      <c r="AT47" s="808"/>
      <c r="AU47" s="808">
        <v>70178.52</v>
      </c>
      <c r="AV47" s="808">
        <v>7.0000000000000007E-2</v>
      </c>
    </row>
    <row r="48" spans="1:48" ht="32.25" thickBot="1">
      <c r="A48" s="122" t="s">
        <v>54</v>
      </c>
      <c r="B48" s="123" t="s">
        <v>79</v>
      </c>
      <c r="C48" s="783">
        <v>1508.65</v>
      </c>
      <c r="D48" s="514"/>
      <c r="E48" s="783">
        <v>1508.65</v>
      </c>
      <c r="F48" s="514"/>
      <c r="G48" s="783">
        <v>1508.65</v>
      </c>
      <c r="H48" s="514"/>
      <c r="I48" s="783">
        <v>1508.65</v>
      </c>
      <c r="J48" s="514"/>
      <c r="K48" s="783">
        <v>1508.65</v>
      </c>
      <c r="L48" s="514"/>
      <c r="M48" s="783">
        <v>1508.65</v>
      </c>
      <c r="N48" s="514"/>
      <c r="O48" s="514"/>
      <c r="P48" s="514"/>
      <c r="Q48" s="514"/>
      <c r="R48" s="514"/>
      <c r="S48" s="514"/>
      <c r="T48" s="514"/>
      <c r="U48" s="514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  <c r="AS48" s="514"/>
      <c r="AT48" s="514"/>
      <c r="AU48" s="783">
        <v>1550.48</v>
      </c>
      <c r="AV48" s="514"/>
    </row>
    <row r="49" spans="1:48" ht="32.25" thickBot="1">
      <c r="A49" s="135" t="s">
        <v>55</v>
      </c>
      <c r="B49" s="223" t="s">
        <v>80</v>
      </c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  <c r="AL49" s="514"/>
      <c r="AM49" s="514"/>
      <c r="AN49" s="514"/>
      <c r="AO49" s="514"/>
      <c r="AP49" s="514"/>
      <c r="AQ49" s="514"/>
      <c r="AR49" s="514"/>
      <c r="AS49" s="514"/>
      <c r="AT49" s="514"/>
      <c r="AU49" s="514"/>
      <c r="AV49" s="514"/>
    </row>
    <row r="50" spans="1:48" ht="16.5" thickBot="1">
      <c r="A50" s="221" t="s">
        <v>101</v>
      </c>
      <c r="B50" s="222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  <c r="R50" s="514"/>
      <c r="S50" s="514"/>
      <c r="T50" s="514"/>
      <c r="U50" s="514"/>
      <c r="V50" s="514"/>
      <c r="W50" s="514"/>
      <c r="X50" s="514"/>
      <c r="Y50" s="514"/>
      <c r="Z50" s="514"/>
      <c r="AA50" s="514"/>
      <c r="AB50" s="514"/>
      <c r="AC50" s="582">
        <v>148832.1</v>
      </c>
      <c r="AD50" s="514">
        <v>0.15</v>
      </c>
      <c r="AE50" s="582">
        <v>148832.1</v>
      </c>
      <c r="AF50" s="514">
        <v>0.15</v>
      </c>
      <c r="AG50" s="514"/>
      <c r="AH50" s="514"/>
      <c r="AI50" s="514"/>
      <c r="AJ50" s="514"/>
      <c r="AK50" s="514"/>
      <c r="AL50" s="514"/>
      <c r="AM50" s="514"/>
      <c r="AN50" s="514"/>
      <c r="AO50" s="514"/>
      <c r="AP50" s="514"/>
      <c r="AQ50" s="514"/>
      <c r="AR50" s="514"/>
      <c r="AS50" s="514"/>
      <c r="AT50" s="514"/>
      <c r="AU50" s="514"/>
      <c r="AV50" s="514"/>
    </row>
    <row r="51" spans="1:48" ht="15">
      <c r="A51" s="814" t="s">
        <v>110</v>
      </c>
      <c r="B51" s="814"/>
      <c r="C51" s="405">
        <v>2691.39</v>
      </c>
      <c r="D51" s="777"/>
      <c r="E51" s="405">
        <v>5382.79</v>
      </c>
      <c r="F51" s="777">
        <v>0.01</v>
      </c>
      <c r="G51" s="405">
        <v>13456.97</v>
      </c>
      <c r="H51" s="777">
        <v>0.01</v>
      </c>
      <c r="I51" s="405">
        <v>16148.36</v>
      </c>
      <c r="J51" s="777">
        <v>0.02</v>
      </c>
      <c r="K51" s="405">
        <v>18839.75</v>
      </c>
      <c r="L51" s="777">
        <v>0.02</v>
      </c>
      <c r="M51" s="405">
        <v>21531.15</v>
      </c>
      <c r="N51" s="777">
        <v>0.02</v>
      </c>
      <c r="O51" s="405">
        <v>24222.54</v>
      </c>
      <c r="P51" s="777">
        <v>0.02</v>
      </c>
      <c r="Q51" s="405">
        <v>32296.720000000001</v>
      </c>
      <c r="R51" s="777">
        <v>0.03</v>
      </c>
      <c r="S51" s="405">
        <v>34988.11</v>
      </c>
      <c r="T51" s="777">
        <v>0.03</v>
      </c>
      <c r="U51" s="405">
        <v>37679.51</v>
      </c>
      <c r="V51" s="777">
        <v>0.04</v>
      </c>
      <c r="W51" s="405">
        <v>40370.9</v>
      </c>
      <c r="X51" s="777">
        <v>0.04</v>
      </c>
      <c r="Y51" s="405">
        <v>43062.3</v>
      </c>
      <c r="Z51" s="777">
        <v>0.04</v>
      </c>
      <c r="AA51" s="405">
        <v>51136.480000000003</v>
      </c>
      <c r="AB51" s="777">
        <v>0.05</v>
      </c>
      <c r="AC51" s="405">
        <v>53827.87</v>
      </c>
      <c r="AD51" s="777">
        <v>0.05</v>
      </c>
      <c r="AE51" s="405">
        <v>56519.26</v>
      </c>
      <c r="AF51" s="777">
        <v>0.06</v>
      </c>
      <c r="AG51" s="405">
        <v>59210.66</v>
      </c>
      <c r="AH51" s="777">
        <v>0.06</v>
      </c>
      <c r="AI51" s="405">
        <v>61902.05</v>
      </c>
      <c r="AJ51" s="777">
        <v>0.06</v>
      </c>
      <c r="AK51" s="405">
        <v>69976.23</v>
      </c>
      <c r="AL51" s="777">
        <v>7.0000000000000007E-2</v>
      </c>
      <c r="AM51" s="405">
        <v>72667.62</v>
      </c>
      <c r="AN51" s="777">
        <v>7.0000000000000007E-2</v>
      </c>
      <c r="AO51" s="405">
        <v>75359.02</v>
      </c>
      <c r="AP51" s="777">
        <v>7.0000000000000007E-2</v>
      </c>
      <c r="AQ51" s="405">
        <v>78050.41</v>
      </c>
      <c r="AR51" s="777">
        <v>0.08</v>
      </c>
      <c r="AS51" s="405">
        <v>80741.8</v>
      </c>
      <c r="AT51" s="777">
        <v>0.08</v>
      </c>
      <c r="AU51" s="405">
        <v>83433.2</v>
      </c>
      <c r="AV51" s="777">
        <v>0.08</v>
      </c>
    </row>
    <row r="52" spans="1:48" ht="15">
      <c r="A52" s="814" t="s">
        <v>39</v>
      </c>
      <c r="B52" s="814"/>
      <c r="C52" s="405">
        <v>679.64</v>
      </c>
      <c r="D52" s="777"/>
      <c r="E52" s="405">
        <v>1359.29</v>
      </c>
      <c r="F52" s="777"/>
      <c r="G52" s="405">
        <v>3398.22</v>
      </c>
      <c r="H52" s="777">
        <v>0</v>
      </c>
      <c r="I52" s="405">
        <v>4077.87</v>
      </c>
      <c r="J52" s="777">
        <v>0</v>
      </c>
      <c r="K52" s="405">
        <v>4757.51</v>
      </c>
      <c r="L52" s="777">
        <v>0</v>
      </c>
      <c r="M52" s="405">
        <v>5437.16</v>
      </c>
      <c r="N52" s="777">
        <v>0.01</v>
      </c>
      <c r="O52" s="405">
        <v>6116.8</v>
      </c>
      <c r="P52" s="777">
        <v>0.01</v>
      </c>
      <c r="Q52" s="405">
        <v>8155.74</v>
      </c>
      <c r="R52" s="777">
        <v>0.01</v>
      </c>
      <c r="S52" s="405">
        <v>8835.3799999999992</v>
      </c>
      <c r="T52" s="777">
        <v>0.01</v>
      </c>
      <c r="U52" s="405">
        <v>9515.0300000000007</v>
      </c>
      <c r="V52" s="777">
        <v>0.01</v>
      </c>
      <c r="W52" s="405">
        <v>10194.67</v>
      </c>
      <c r="X52" s="777">
        <v>0.01</v>
      </c>
      <c r="Y52" s="405">
        <v>10874.32</v>
      </c>
      <c r="Z52" s="777">
        <v>0.01</v>
      </c>
      <c r="AA52" s="405">
        <v>12913.25</v>
      </c>
      <c r="AB52" s="777">
        <v>0.01</v>
      </c>
      <c r="AC52" s="405">
        <v>13592.9</v>
      </c>
      <c r="AD52" s="777">
        <v>0.01</v>
      </c>
      <c r="AE52" s="405">
        <v>14272.54</v>
      </c>
      <c r="AF52" s="777">
        <v>0.01</v>
      </c>
      <c r="AG52" s="405">
        <v>14952.19</v>
      </c>
      <c r="AH52" s="777">
        <v>0.01</v>
      </c>
      <c r="AI52" s="405">
        <v>15631.83</v>
      </c>
      <c r="AJ52" s="777">
        <v>0.02</v>
      </c>
      <c r="AK52" s="405">
        <v>17670.77</v>
      </c>
      <c r="AL52" s="777">
        <v>0.02</v>
      </c>
      <c r="AM52" s="405">
        <v>18350.41</v>
      </c>
      <c r="AN52" s="777">
        <v>0.02</v>
      </c>
      <c r="AO52" s="405">
        <v>19030.05</v>
      </c>
      <c r="AP52" s="777">
        <v>0.02</v>
      </c>
      <c r="AQ52" s="405">
        <v>19709.7</v>
      </c>
      <c r="AR52" s="777">
        <v>0.02</v>
      </c>
      <c r="AS52" s="405">
        <v>20389.34</v>
      </c>
      <c r="AT52" s="777">
        <v>0.02</v>
      </c>
      <c r="AU52" s="405">
        <v>21068.99</v>
      </c>
      <c r="AV52" s="777">
        <v>0.02</v>
      </c>
    </row>
    <row r="53" spans="1:48" ht="15" customHeight="1">
      <c r="A53" s="929" t="s">
        <v>95</v>
      </c>
      <c r="B53" s="930"/>
      <c r="C53" s="405">
        <v>2079.71</v>
      </c>
      <c r="D53" s="777"/>
      <c r="E53" s="405">
        <v>4159.43</v>
      </c>
      <c r="F53" s="777"/>
      <c r="G53" s="405">
        <v>10398.57</v>
      </c>
      <c r="H53" s="777">
        <v>0.01</v>
      </c>
      <c r="I53" s="405">
        <v>12478.28</v>
      </c>
      <c r="J53" s="777">
        <v>0.01</v>
      </c>
      <c r="K53" s="405">
        <v>14557.99</v>
      </c>
      <c r="L53" s="777">
        <v>0.01</v>
      </c>
      <c r="M53" s="405">
        <v>16637.7</v>
      </c>
      <c r="N53" s="777">
        <v>0.02</v>
      </c>
      <c r="O53" s="405">
        <v>18717.419999999998</v>
      </c>
      <c r="P53" s="777">
        <v>0.02</v>
      </c>
      <c r="Q53" s="405">
        <v>24956.560000000001</v>
      </c>
      <c r="R53" s="777">
        <v>0.02</v>
      </c>
      <c r="S53" s="405">
        <v>27036.27</v>
      </c>
      <c r="T53" s="777">
        <v>0.03</v>
      </c>
      <c r="U53" s="405">
        <v>29115.98</v>
      </c>
      <c r="V53" s="777">
        <v>0.03</v>
      </c>
      <c r="W53" s="405">
        <v>31195.7</v>
      </c>
      <c r="X53" s="777">
        <v>0.03</v>
      </c>
      <c r="Y53" s="405">
        <v>33275.410000000003</v>
      </c>
      <c r="Z53" s="777">
        <v>0.03</v>
      </c>
      <c r="AA53" s="405">
        <v>39514.550000000003</v>
      </c>
      <c r="AB53" s="777">
        <v>0.04</v>
      </c>
      <c r="AC53" s="405">
        <v>41594.26</v>
      </c>
      <c r="AD53" s="777">
        <v>0.04</v>
      </c>
      <c r="AE53" s="405">
        <v>43673.98</v>
      </c>
      <c r="AF53" s="777">
        <v>0.04</v>
      </c>
      <c r="AG53" s="405">
        <v>45753.69</v>
      </c>
      <c r="AH53" s="777">
        <v>0.05</v>
      </c>
      <c r="AI53" s="405">
        <v>47833.4</v>
      </c>
      <c r="AJ53" s="777">
        <v>0.05</v>
      </c>
      <c r="AK53" s="405">
        <v>54072.54</v>
      </c>
      <c r="AL53" s="777">
        <v>0.05</v>
      </c>
      <c r="AM53" s="405">
        <v>56152.25</v>
      </c>
      <c r="AN53" s="777">
        <v>0.06</v>
      </c>
      <c r="AO53" s="405">
        <v>58231.97</v>
      </c>
      <c r="AP53" s="777">
        <v>0.06</v>
      </c>
      <c r="AQ53" s="405">
        <v>60311.68</v>
      </c>
      <c r="AR53" s="777">
        <v>0.06</v>
      </c>
      <c r="AS53" s="405">
        <v>62391.39</v>
      </c>
      <c r="AT53" s="777">
        <v>0.06</v>
      </c>
      <c r="AU53" s="405">
        <v>64471.11</v>
      </c>
      <c r="AV53" s="777">
        <v>6.9999999999999993E-2</v>
      </c>
    </row>
    <row r="54" spans="1:48" ht="15">
      <c r="A54" s="929" t="s">
        <v>112</v>
      </c>
      <c r="B54" s="930"/>
      <c r="C54" s="405">
        <v>22618.58</v>
      </c>
      <c r="D54" s="777">
        <v>0.02</v>
      </c>
      <c r="E54" s="405">
        <v>23325.41</v>
      </c>
      <c r="F54" s="777">
        <v>0.02</v>
      </c>
      <c r="G54" s="405">
        <v>3534.15</v>
      </c>
      <c r="H54" s="777">
        <v>0</v>
      </c>
      <c r="I54" s="405">
        <v>4240.9799999999996</v>
      </c>
      <c r="J54" s="777">
        <v>0</v>
      </c>
      <c r="K54" s="405">
        <v>4947.8100000000004</v>
      </c>
      <c r="L54" s="777">
        <v>0</v>
      </c>
      <c r="M54" s="405">
        <v>5654.64</v>
      </c>
      <c r="N54" s="777">
        <v>0.01</v>
      </c>
      <c r="O54" s="405">
        <v>6361.48</v>
      </c>
      <c r="P54" s="777">
        <v>0.01</v>
      </c>
      <c r="Q54" s="405">
        <v>8481.9699999999993</v>
      </c>
      <c r="R54" s="777">
        <v>0.01</v>
      </c>
      <c r="S54" s="405">
        <v>9188.7999999999993</v>
      </c>
      <c r="T54" s="777">
        <v>0.01</v>
      </c>
      <c r="U54" s="405">
        <v>9895.6299999999992</v>
      </c>
      <c r="V54" s="777">
        <v>0.01</v>
      </c>
      <c r="W54" s="405">
        <v>10602.46</v>
      </c>
      <c r="X54" s="777">
        <v>0.01</v>
      </c>
      <c r="Y54" s="405">
        <v>11309.29</v>
      </c>
      <c r="Z54" s="777">
        <v>0.01</v>
      </c>
      <c r="AA54" s="405">
        <v>13429.78</v>
      </c>
      <c r="AB54" s="777">
        <v>0.01</v>
      </c>
      <c r="AC54" s="405">
        <v>14136.61</v>
      </c>
      <c r="AD54" s="777">
        <v>0.02</v>
      </c>
      <c r="AE54" s="405">
        <v>14843.44</v>
      </c>
      <c r="AF54" s="777">
        <v>0.02</v>
      </c>
      <c r="AG54" s="405">
        <v>15550.27</v>
      </c>
      <c r="AH54" s="777">
        <v>0.02</v>
      </c>
      <c r="AI54" s="405">
        <v>16257.1</v>
      </c>
      <c r="AJ54" s="777">
        <v>0.02</v>
      </c>
      <c r="AK54" s="405">
        <v>18377.599999999999</v>
      </c>
      <c r="AL54" s="777">
        <v>0.02</v>
      </c>
      <c r="AM54" s="405">
        <v>19084.43</v>
      </c>
      <c r="AN54" s="777">
        <v>0.02</v>
      </c>
      <c r="AO54" s="405">
        <v>19791.259999999998</v>
      </c>
      <c r="AP54" s="777">
        <v>0.02</v>
      </c>
      <c r="AQ54" s="405">
        <v>20498.09</v>
      </c>
      <c r="AR54" s="777">
        <v>0.02</v>
      </c>
      <c r="AS54" s="405">
        <v>21204.92</v>
      </c>
      <c r="AT54" s="777">
        <v>0.02</v>
      </c>
      <c r="AU54" s="405">
        <v>21911.75</v>
      </c>
      <c r="AV54" s="777">
        <v>0.02</v>
      </c>
    </row>
    <row r="55" spans="1:48" thickBot="1">
      <c r="A55" s="925" t="s">
        <v>58</v>
      </c>
      <c r="B55" s="925"/>
      <c r="C55" s="405">
        <v>141.5</v>
      </c>
      <c r="D55" s="777">
        <v>0</v>
      </c>
      <c r="E55" s="405">
        <v>283</v>
      </c>
      <c r="F55" s="777">
        <v>0</v>
      </c>
      <c r="G55" s="405">
        <v>595.78</v>
      </c>
      <c r="H55" s="777">
        <v>0</v>
      </c>
      <c r="I55" s="405">
        <v>625.54999999999995</v>
      </c>
      <c r="J55" s="777">
        <v>0</v>
      </c>
      <c r="K55" s="405">
        <v>655.32000000000005</v>
      </c>
      <c r="L55" s="777">
        <v>0</v>
      </c>
      <c r="M55" s="405">
        <v>685.08</v>
      </c>
      <c r="N55" s="777">
        <v>0</v>
      </c>
      <c r="O55" s="405">
        <v>714.85</v>
      </c>
      <c r="P55" s="777">
        <v>0</v>
      </c>
      <c r="Q55" s="405">
        <v>804.16</v>
      </c>
      <c r="R55" s="777">
        <v>0</v>
      </c>
      <c r="S55" s="405">
        <v>833.93</v>
      </c>
      <c r="T55" s="777">
        <v>0</v>
      </c>
      <c r="U55" s="405">
        <v>863.69</v>
      </c>
      <c r="V55" s="777">
        <v>0</v>
      </c>
      <c r="W55" s="405">
        <v>901.94</v>
      </c>
      <c r="X55" s="777">
        <v>0</v>
      </c>
      <c r="Y55" s="405">
        <v>940.19</v>
      </c>
      <c r="Z55" s="777">
        <v>0</v>
      </c>
      <c r="AA55" s="405">
        <v>1054.94</v>
      </c>
      <c r="AB55" s="777">
        <v>0</v>
      </c>
      <c r="AC55" s="405">
        <v>1093.19</v>
      </c>
      <c r="AD55" s="777">
        <v>0</v>
      </c>
      <c r="AE55" s="405">
        <v>1131.44</v>
      </c>
      <c r="AF55" s="777">
        <v>0</v>
      </c>
      <c r="AG55" s="405">
        <v>1169.69</v>
      </c>
      <c r="AH55" s="777">
        <v>0</v>
      </c>
      <c r="AI55" s="405">
        <v>1220.17</v>
      </c>
      <c r="AJ55" s="777">
        <v>0</v>
      </c>
      <c r="AK55" s="405">
        <v>1371.63</v>
      </c>
      <c r="AL55" s="777">
        <v>0</v>
      </c>
      <c r="AM55" s="405">
        <v>1422.11</v>
      </c>
      <c r="AN55" s="777">
        <v>0</v>
      </c>
      <c r="AO55" s="405">
        <v>1472.59</v>
      </c>
      <c r="AP55" s="777">
        <v>0</v>
      </c>
      <c r="AQ55" s="405">
        <v>1595.66</v>
      </c>
      <c r="AR55" s="777">
        <v>0</v>
      </c>
      <c r="AS55" s="405">
        <v>1718.73</v>
      </c>
      <c r="AT55" s="777">
        <v>0</v>
      </c>
      <c r="AU55" s="405">
        <f>1841.8+115.29</f>
        <v>1957.09</v>
      </c>
      <c r="AV55" s="777">
        <v>0</v>
      </c>
    </row>
    <row r="56" spans="1:48" ht="20.25" thickBot="1">
      <c r="A56" s="809" t="s">
        <v>39</v>
      </c>
      <c r="B56" s="447" t="s">
        <v>106</v>
      </c>
      <c r="C56" s="514">
        <v>0</v>
      </c>
      <c r="D56" s="514">
        <v>0</v>
      </c>
      <c r="E56" s="514">
        <v>0</v>
      </c>
      <c r="F56" s="514">
        <v>0</v>
      </c>
      <c r="G56" s="514">
        <v>0</v>
      </c>
      <c r="H56" s="514">
        <v>0</v>
      </c>
      <c r="I56" s="514">
        <v>0</v>
      </c>
      <c r="J56" s="514">
        <v>0</v>
      </c>
      <c r="K56" s="514">
        <v>0</v>
      </c>
      <c r="L56" s="514">
        <v>0</v>
      </c>
      <c r="M56" s="514">
        <v>0</v>
      </c>
      <c r="N56" s="514">
        <v>0</v>
      </c>
      <c r="O56" s="514">
        <v>0</v>
      </c>
      <c r="P56" s="514">
        <v>0</v>
      </c>
      <c r="Q56" s="514">
        <v>0</v>
      </c>
      <c r="R56" s="514">
        <v>0</v>
      </c>
      <c r="S56" s="514">
        <v>0</v>
      </c>
      <c r="T56" s="514">
        <v>0</v>
      </c>
      <c r="U56" s="514">
        <v>0</v>
      </c>
      <c r="V56" s="514">
        <v>0</v>
      </c>
      <c r="W56" s="514">
        <v>0</v>
      </c>
      <c r="X56" s="514">
        <v>0</v>
      </c>
      <c r="Y56" s="514">
        <v>0</v>
      </c>
      <c r="Z56" s="514">
        <v>0</v>
      </c>
      <c r="AA56" s="514">
        <v>0</v>
      </c>
      <c r="AB56" s="514">
        <v>0</v>
      </c>
      <c r="AC56" s="514">
        <v>0</v>
      </c>
      <c r="AD56" s="514">
        <v>0</v>
      </c>
      <c r="AE56" s="514">
        <v>0</v>
      </c>
      <c r="AF56" s="514">
        <v>0</v>
      </c>
      <c r="AG56" s="514">
        <v>0</v>
      </c>
      <c r="AH56" s="514">
        <v>0</v>
      </c>
      <c r="AI56" s="514">
        <v>0</v>
      </c>
      <c r="AJ56" s="514">
        <v>0</v>
      </c>
      <c r="AK56" s="514">
        <v>0</v>
      </c>
      <c r="AL56" s="514">
        <v>0</v>
      </c>
      <c r="AM56" s="514">
        <v>0</v>
      </c>
      <c r="AN56" s="514">
        <v>0</v>
      </c>
      <c r="AO56" s="514">
        <v>0</v>
      </c>
      <c r="AP56" s="514">
        <v>0</v>
      </c>
      <c r="AQ56" s="514">
        <v>0</v>
      </c>
      <c r="AR56" s="514">
        <v>0</v>
      </c>
      <c r="AS56" s="514">
        <v>0</v>
      </c>
      <c r="AT56" s="514">
        <v>0</v>
      </c>
      <c r="AU56" s="514">
        <v>0</v>
      </c>
      <c r="AV56" s="514">
        <v>0</v>
      </c>
    </row>
    <row r="57" spans="1:48" s="810" customFormat="1">
      <c r="A57" s="809" t="s">
        <v>137</v>
      </c>
      <c r="B57" s="447" t="s">
        <v>114</v>
      </c>
      <c r="C57" s="439">
        <v>630</v>
      </c>
      <c r="D57" s="512"/>
      <c r="E57" s="439">
        <v>630</v>
      </c>
      <c r="F57" s="512"/>
      <c r="G57" s="439">
        <v>630</v>
      </c>
      <c r="H57" s="512"/>
      <c r="I57" s="439">
        <v>630</v>
      </c>
      <c r="J57" s="512"/>
      <c r="K57" s="439">
        <v>630</v>
      </c>
      <c r="L57" s="512"/>
      <c r="M57" s="439">
        <v>630</v>
      </c>
      <c r="N57" s="512"/>
      <c r="O57" s="439">
        <v>630</v>
      </c>
      <c r="P57" s="512"/>
      <c r="Q57" s="439">
        <v>630</v>
      </c>
      <c r="R57" s="512"/>
      <c r="S57" s="439">
        <v>630</v>
      </c>
      <c r="T57" s="512"/>
      <c r="U57" s="439">
        <v>630</v>
      </c>
      <c r="V57" s="512"/>
      <c r="W57" s="439">
        <v>630</v>
      </c>
      <c r="X57" s="512"/>
      <c r="Y57" s="439">
        <v>630</v>
      </c>
      <c r="Z57" s="512"/>
      <c r="AA57" s="439">
        <v>630</v>
      </c>
      <c r="AB57" s="512"/>
      <c r="AC57" s="439">
        <v>630</v>
      </c>
      <c r="AD57" s="512"/>
      <c r="AE57" s="439">
        <v>630</v>
      </c>
      <c r="AF57" s="512"/>
      <c r="AG57" s="439">
        <v>630</v>
      </c>
      <c r="AH57" s="512"/>
      <c r="AI57" s="439">
        <v>630</v>
      </c>
      <c r="AJ57" s="512"/>
      <c r="AK57" s="439">
        <v>630</v>
      </c>
      <c r="AL57" s="512"/>
      <c r="AM57" s="439">
        <v>630</v>
      </c>
      <c r="AN57" s="512"/>
      <c r="AO57" s="439">
        <v>630</v>
      </c>
      <c r="AP57" s="512"/>
      <c r="AQ57" s="439">
        <v>630</v>
      </c>
      <c r="AR57" s="512"/>
      <c r="AS57" s="439">
        <v>630</v>
      </c>
      <c r="AT57" s="512"/>
      <c r="AU57" s="439">
        <v>630</v>
      </c>
      <c r="AV57" s="512"/>
    </row>
    <row r="58" spans="1:48" ht="16.5" thickBot="1">
      <c r="A58" s="893"/>
      <c r="B58" s="894"/>
      <c r="C58" s="426">
        <f t="shared" ref="C58:J58" si="29">SUM(C34:C57)</f>
        <v>6195230.2799999993</v>
      </c>
      <c r="D58" s="426">
        <f t="shared" si="29"/>
        <v>6.1199999999999992</v>
      </c>
      <c r="E58" s="426">
        <f t="shared" si="29"/>
        <v>6197832.3000000007</v>
      </c>
      <c r="F58" s="426">
        <f t="shared" si="29"/>
        <v>6.129999999999999</v>
      </c>
      <c r="G58" s="426">
        <f t="shared" si="29"/>
        <v>6182714.8500000006</v>
      </c>
      <c r="H58" s="426">
        <f t="shared" si="29"/>
        <v>6.129999999999999</v>
      </c>
      <c r="I58" s="426">
        <f t="shared" si="29"/>
        <v>6167979.2500000009</v>
      </c>
      <c r="J58" s="426">
        <f t="shared" si="29"/>
        <v>6.1199999999999992</v>
      </c>
      <c r="K58" s="426">
        <f t="shared" ref="K58:P58" si="30">SUM(K34:K57)</f>
        <v>6171552.4800000004</v>
      </c>
      <c r="L58" s="426">
        <f t="shared" si="30"/>
        <v>6.1199999999999992</v>
      </c>
      <c r="M58" s="426">
        <f t="shared" si="30"/>
        <v>6173742.7400000012</v>
      </c>
      <c r="N58" s="426">
        <f t="shared" si="30"/>
        <v>6.1199999999999992</v>
      </c>
      <c r="O58" s="426">
        <f t="shared" si="30"/>
        <v>6175437.0199999996</v>
      </c>
      <c r="P58" s="426">
        <f t="shared" si="30"/>
        <v>6.1199999999999992</v>
      </c>
      <c r="Q58" s="426">
        <f t="shared" ref="Q58:V58" si="31">SUM(Q34:Q57)</f>
        <v>6182007.8499999996</v>
      </c>
      <c r="R58" s="426">
        <f t="shared" si="31"/>
        <v>6.12</v>
      </c>
      <c r="S58" s="426">
        <f t="shared" si="31"/>
        <v>6187299.96</v>
      </c>
      <c r="T58" s="426">
        <f t="shared" si="31"/>
        <v>6.12</v>
      </c>
      <c r="U58" s="426">
        <f t="shared" si="31"/>
        <v>6117832.8900000015</v>
      </c>
      <c r="V58" s="426">
        <f t="shared" si="31"/>
        <v>6.06</v>
      </c>
      <c r="W58" s="426">
        <f t="shared" ref="W58:AD58" si="32">SUM(W34:W57)</f>
        <v>6120031.6300000018</v>
      </c>
      <c r="X58" s="426">
        <f t="shared" si="32"/>
        <v>6.06</v>
      </c>
      <c r="Y58" s="426">
        <f t="shared" si="32"/>
        <v>6122230.3800000018</v>
      </c>
      <c r="Z58" s="426">
        <f t="shared" si="32"/>
        <v>6.06</v>
      </c>
      <c r="AA58" s="426">
        <f t="shared" si="32"/>
        <v>6128826.6500000022</v>
      </c>
      <c r="AB58" s="426">
        <f t="shared" si="32"/>
        <v>6.0599999999999987</v>
      </c>
      <c r="AC58" s="426">
        <f t="shared" si="32"/>
        <v>6279857.5000000019</v>
      </c>
      <c r="AD58" s="426">
        <f t="shared" si="32"/>
        <v>6.2099999999999991</v>
      </c>
      <c r="AE58" s="426">
        <f t="shared" ref="AE58:AL58" si="33">SUM(AE34:AE57)</f>
        <v>6282056.2500000019</v>
      </c>
      <c r="AF58" s="426">
        <f t="shared" si="33"/>
        <v>6.2099999999999991</v>
      </c>
      <c r="AG58" s="426">
        <f t="shared" si="33"/>
        <v>6135422.9200000027</v>
      </c>
      <c r="AH58" s="426">
        <f t="shared" si="33"/>
        <v>6.0599999999999987</v>
      </c>
      <c r="AI58" s="426">
        <f t="shared" si="33"/>
        <v>6137633.870000001</v>
      </c>
      <c r="AJ58" s="426">
        <f t="shared" si="33"/>
        <v>6.0699999999999985</v>
      </c>
      <c r="AK58" s="426">
        <f t="shared" si="33"/>
        <v>6144266.8800000008</v>
      </c>
      <c r="AL58" s="426">
        <f t="shared" si="33"/>
        <v>6.06</v>
      </c>
      <c r="AM58" s="426">
        <f t="shared" ref="AM58:AR58" si="34">SUM(AM34:AM57)</f>
        <v>6146477.8400000017</v>
      </c>
      <c r="AN58" s="426">
        <f t="shared" si="34"/>
        <v>6.06</v>
      </c>
      <c r="AO58" s="426">
        <f t="shared" si="34"/>
        <v>6156695.0099999998</v>
      </c>
      <c r="AP58" s="426">
        <f t="shared" si="34"/>
        <v>6.06</v>
      </c>
      <c r="AQ58" s="426">
        <f t="shared" si="34"/>
        <v>6158978.5900000008</v>
      </c>
      <c r="AR58" s="426">
        <f t="shared" si="34"/>
        <v>6.0599999999999978</v>
      </c>
      <c r="AS58" s="426">
        <f>SUM(AS34:AS57)</f>
        <v>6161262.1500000004</v>
      </c>
      <c r="AT58" s="426">
        <f>SUM(AT34:AT57)</f>
        <v>6.0599999999999978</v>
      </c>
      <c r="AU58" s="426">
        <f>SUM(AU34:AU57)</f>
        <v>6243346.8899999997</v>
      </c>
      <c r="AV58" s="426">
        <f>SUM(AV34:AV57)</f>
        <v>6.1399999999999988</v>
      </c>
    </row>
    <row r="59" spans="1:48">
      <c r="B59" s="142" t="s">
        <v>59</v>
      </c>
      <c r="C59" s="427">
        <f>C10+C15</f>
        <v>61885370.149999999</v>
      </c>
      <c r="D59" s="522">
        <f>D10+D15</f>
        <v>61.149999999999991</v>
      </c>
      <c r="E59" s="427">
        <f>E10+E15</f>
        <v>61926154.659999996</v>
      </c>
      <c r="F59" s="522">
        <f>F10+F15</f>
        <v>61.19</v>
      </c>
      <c r="G59" s="427">
        <f>G10+G15+G18</f>
        <v>63673898.859999999</v>
      </c>
      <c r="H59" s="522">
        <f>H10+H15</f>
        <v>61.5</v>
      </c>
      <c r="I59" s="427">
        <f>I10+I15+I18</f>
        <v>63673640.909999996</v>
      </c>
      <c r="J59" s="522">
        <f>J10+J15</f>
        <v>61.5</v>
      </c>
      <c r="K59" s="427">
        <f>K10+K15+K18</f>
        <v>63755811.650000006</v>
      </c>
      <c r="L59" s="522">
        <f>L10+L15</f>
        <v>61.52</v>
      </c>
      <c r="M59" s="427">
        <f>M10+M15+M18</f>
        <v>63718899.359999999</v>
      </c>
      <c r="N59" s="522">
        <f>N10+N15</f>
        <v>61.510000000000005</v>
      </c>
      <c r="O59" s="427">
        <f>O10+O15+O18</f>
        <v>63776252.960000001</v>
      </c>
      <c r="P59" s="522">
        <f>P10+P15</f>
        <v>61.519999999999996</v>
      </c>
      <c r="Q59" s="427">
        <f>Q10+Q15+Q18</f>
        <v>63827811.74000001</v>
      </c>
      <c r="R59" s="522">
        <f>R10+R15</f>
        <v>61.53</v>
      </c>
      <c r="S59" s="427">
        <f>S10+S15+S18</f>
        <v>63870262.900000006</v>
      </c>
      <c r="T59" s="522">
        <f>T10+T15</f>
        <v>61.55</v>
      </c>
      <c r="U59" s="427">
        <f>U10+U15+U18</f>
        <v>63891118.68</v>
      </c>
      <c r="V59" s="522">
        <f>V10+V15</f>
        <v>61.550000000000004</v>
      </c>
      <c r="W59" s="427">
        <f>W10+W15+W18</f>
        <v>63849651.010000005</v>
      </c>
      <c r="X59" s="522">
        <f>X10+X15</f>
        <v>61.56</v>
      </c>
      <c r="Y59" s="427">
        <f>Y10+Y15+Y18</f>
        <v>63917563.550000004</v>
      </c>
      <c r="Z59" s="522">
        <f>Z10+Z15</f>
        <v>61.580000000000005</v>
      </c>
      <c r="AA59" s="427">
        <f>AA10+AA15+AA18</f>
        <v>63992408.399999999</v>
      </c>
      <c r="AB59" s="522">
        <f>AB10+AB15</f>
        <v>61.61</v>
      </c>
      <c r="AC59" s="427">
        <f>AC10+AC15+AC18</f>
        <v>63905308.63000001</v>
      </c>
      <c r="AD59" s="522">
        <f>AD10+AD15</f>
        <v>61.48</v>
      </c>
      <c r="AE59" s="427">
        <f>AE10+AE15+AE18</f>
        <v>63893618.359999999</v>
      </c>
      <c r="AF59" s="522">
        <f>AF10+AF15</f>
        <v>61.47</v>
      </c>
      <c r="AG59" s="427">
        <f>AG10+AG15+AG18</f>
        <v>63909608.32</v>
      </c>
      <c r="AH59" s="522">
        <f>AH10+AH15</f>
        <v>61.480000000000004</v>
      </c>
      <c r="AI59" s="427">
        <f>AI10+AI15+AI18</f>
        <v>63929564.739999995</v>
      </c>
      <c r="AJ59" s="522">
        <f>AJ10+AJ15</f>
        <v>61.480000000000004</v>
      </c>
      <c r="AK59" s="427">
        <f>AK10+AK15+AK18</f>
        <v>64010282.560000002</v>
      </c>
      <c r="AL59" s="522">
        <f>AL10+AL15</f>
        <v>61.510000000000005</v>
      </c>
      <c r="AM59" s="427">
        <f>AM10+AM15+AM18</f>
        <v>64066386.589999989</v>
      </c>
      <c r="AN59" s="522">
        <f>AN10+AN15</f>
        <v>61.53</v>
      </c>
      <c r="AO59" s="427">
        <f>AO10+AO15+AO18</f>
        <v>63190237.25</v>
      </c>
      <c r="AP59" s="522">
        <f>AP10+AP15</f>
        <v>60.65</v>
      </c>
      <c r="AQ59" s="427">
        <f>AQ10+AQ15+AQ18</f>
        <v>63196541.350000001</v>
      </c>
      <c r="AR59" s="522">
        <f>AR10+AR15</f>
        <v>60.659999999999989</v>
      </c>
      <c r="AS59" s="427">
        <f>AS10+AS15+AS18</f>
        <v>63253446.649999999</v>
      </c>
      <c r="AT59" s="522">
        <f>AT10+AT15</f>
        <v>60.67</v>
      </c>
      <c r="AU59" s="427">
        <f>AU10+AU15+AU18</f>
        <v>63266557.489999995</v>
      </c>
      <c r="AV59" s="522">
        <f>AV10+AV15</f>
        <v>60.629999999999995</v>
      </c>
    </row>
    <row r="60" spans="1:48">
      <c r="A60" s="145"/>
      <c r="B60" s="145" t="s">
        <v>123</v>
      </c>
      <c r="C60" s="429">
        <f t="shared" ref="C60:J60" si="35">C31</f>
        <v>26108177.829999998</v>
      </c>
      <c r="D60" s="523">
        <f t="shared" si="35"/>
        <v>25.8</v>
      </c>
      <c r="E60" s="429">
        <f t="shared" si="35"/>
        <v>26071670.52</v>
      </c>
      <c r="F60" s="523">
        <f t="shared" si="35"/>
        <v>25.76</v>
      </c>
      <c r="G60" s="429">
        <f t="shared" si="35"/>
        <v>23907498.57</v>
      </c>
      <c r="H60" s="523">
        <f t="shared" si="35"/>
        <v>23.72</v>
      </c>
      <c r="I60" s="429">
        <f t="shared" si="35"/>
        <v>23916288.539999999</v>
      </c>
      <c r="J60" s="523">
        <f t="shared" si="35"/>
        <v>23.73</v>
      </c>
      <c r="K60" s="429">
        <f t="shared" ref="K60:P60" si="36">K31</f>
        <v>23931181.949999999</v>
      </c>
      <c r="L60" s="523">
        <f t="shared" si="36"/>
        <v>23.720000000000002</v>
      </c>
      <c r="M60" s="429">
        <f t="shared" si="36"/>
        <v>23931181.949999999</v>
      </c>
      <c r="N60" s="523">
        <f t="shared" si="36"/>
        <v>23.73</v>
      </c>
      <c r="O60" s="429">
        <f t="shared" si="36"/>
        <v>23938274.18</v>
      </c>
      <c r="P60" s="523">
        <f t="shared" si="36"/>
        <v>23.720000000000002</v>
      </c>
      <c r="Q60" s="429">
        <f t="shared" ref="Q60:V60" si="37">Q31</f>
        <v>23938274.18</v>
      </c>
      <c r="R60" s="523">
        <f t="shared" si="37"/>
        <v>23.71</v>
      </c>
      <c r="S60" s="429">
        <f t="shared" si="37"/>
        <v>23937941.050000001</v>
      </c>
      <c r="T60" s="523">
        <f t="shared" si="37"/>
        <v>23.700000000000003</v>
      </c>
      <c r="U60" s="429">
        <f t="shared" si="37"/>
        <v>24009958.48</v>
      </c>
      <c r="V60" s="523">
        <f t="shared" si="37"/>
        <v>23.770000000000003</v>
      </c>
      <c r="W60" s="429">
        <f t="shared" ref="W60:AD60" si="38">W31</f>
        <v>23975722.210000001</v>
      </c>
      <c r="X60" s="523">
        <f t="shared" si="38"/>
        <v>23.75</v>
      </c>
      <c r="Y60" s="429">
        <f t="shared" si="38"/>
        <v>23969898.77</v>
      </c>
      <c r="Z60" s="523">
        <f t="shared" si="38"/>
        <v>23.73</v>
      </c>
      <c r="AA60" s="429">
        <f t="shared" si="38"/>
        <v>23977078.77</v>
      </c>
      <c r="AB60" s="523">
        <f t="shared" si="38"/>
        <v>23.71</v>
      </c>
      <c r="AC60" s="429">
        <f t="shared" si="38"/>
        <v>23977078.77</v>
      </c>
      <c r="AD60" s="523">
        <f t="shared" si="38"/>
        <v>23.7</v>
      </c>
      <c r="AE60" s="429">
        <f t="shared" ref="AE60:AL60" si="39">AE31</f>
        <v>23977078.77</v>
      </c>
      <c r="AF60" s="523">
        <f t="shared" si="39"/>
        <v>23.7</v>
      </c>
      <c r="AG60" s="429">
        <f t="shared" si="39"/>
        <v>24126658.77</v>
      </c>
      <c r="AH60" s="523">
        <f t="shared" si="39"/>
        <v>23.85</v>
      </c>
      <c r="AI60" s="429">
        <f t="shared" si="39"/>
        <v>24126658.77</v>
      </c>
      <c r="AJ60" s="523">
        <f t="shared" si="39"/>
        <v>23.84</v>
      </c>
      <c r="AK60" s="429">
        <f t="shared" si="39"/>
        <v>24126658.77</v>
      </c>
      <c r="AL60" s="523">
        <f t="shared" si="39"/>
        <v>23.82</v>
      </c>
      <c r="AM60" s="429">
        <f t="shared" ref="AM60:AR60" si="40">AM31</f>
        <v>24126658.77</v>
      </c>
      <c r="AN60" s="523">
        <f t="shared" si="40"/>
        <v>23.810000000000002</v>
      </c>
      <c r="AO60" s="429">
        <f t="shared" si="40"/>
        <v>25024543.77</v>
      </c>
      <c r="AP60" s="523">
        <f t="shared" si="40"/>
        <v>24.68</v>
      </c>
      <c r="AQ60" s="429">
        <f t="shared" si="40"/>
        <v>25024543.77</v>
      </c>
      <c r="AR60" s="523">
        <f t="shared" si="40"/>
        <v>24.68</v>
      </c>
      <c r="AS60" s="429">
        <f>AS31</f>
        <v>25024543.77</v>
      </c>
      <c r="AT60" s="523">
        <f>AT31</f>
        <v>24.67</v>
      </c>
      <c r="AU60" s="429">
        <f>AU31</f>
        <v>25024543.77</v>
      </c>
      <c r="AV60" s="523">
        <f>AV31</f>
        <v>24.639999999999997</v>
      </c>
    </row>
    <row r="61" spans="1:48">
      <c r="B61" s="145" t="s">
        <v>124</v>
      </c>
      <c r="C61" s="429">
        <f t="shared" ref="C61:J61" si="41">C22</f>
        <v>7005983.7000000002</v>
      </c>
      <c r="D61" s="523">
        <f t="shared" si="41"/>
        <v>6.93</v>
      </c>
      <c r="E61" s="429">
        <f t="shared" si="41"/>
        <v>7005983.7000000002</v>
      </c>
      <c r="F61" s="523">
        <f t="shared" si="41"/>
        <v>6.92</v>
      </c>
      <c r="G61" s="429">
        <f t="shared" si="41"/>
        <v>7005983.7000000002</v>
      </c>
      <c r="H61" s="523">
        <f t="shared" si="41"/>
        <v>6.9600000000000009</v>
      </c>
      <c r="I61" s="429">
        <f t="shared" si="41"/>
        <v>7005983.7000000002</v>
      </c>
      <c r="J61" s="523">
        <f t="shared" si="41"/>
        <v>6.9600000000000009</v>
      </c>
      <c r="K61" s="429">
        <f t="shared" ref="K61:P61" si="42">K22</f>
        <v>7005983.7000000002</v>
      </c>
      <c r="L61" s="523">
        <f t="shared" si="42"/>
        <v>6.9499999999999993</v>
      </c>
      <c r="M61" s="429">
        <f t="shared" si="42"/>
        <v>7005983.7000000002</v>
      </c>
      <c r="N61" s="523">
        <f t="shared" si="42"/>
        <v>6.9499999999999993</v>
      </c>
      <c r="O61" s="429">
        <f t="shared" si="42"/>
        <v>7005983.7000000002</v>
      </c>
      <c r="P61" s="523">
        <f t="shared" si="42"/>
        <v>6.9499999999999993</v>
      </c>
      <c r="Q61" s="429">
        <f t="shared" ref="Q61:V61" si="43">Q22</f>
        <v>7005983.7000000002</v>
      </c>
      <c r="R61" s="523">
        <f t="shared" si="43"/>
        <v>6.9499999999999993</v>
      </c>
      <c r="S61" s="429">
        <f t="shared" si="43"/>
        <v>7005983.7000000002</v>
      </c>
      <c r="T61" s="523">
        <f t="shared" si="43"/>
        <v>6.9399999999999995</v>
      </c>
      <c r="U61" s="429">
        <f t="shared" si="43"/>
        <v>7005983.7000000002</v>
      </c>
      <c r="V61" s="523">
        <f t="shared" si="43"/>
        <v>6.93</v>
      </c>
      <c r="W61" s="429">
        <f t="shared" ref="W61:AD61" si="44">W22</f>
        <v>7005983.7000000002</v>
      </c>
      <c r="X61" s="523">
        <f t="shared" si="44"/>
        <v>6.9399999999999995</v>
      </c>
      <c r="Y61" s="429">
        <f t="shared" si="44"/>
        <v>7005983.7000000002</v>
      </c>
      <c r="Z61" s="523">
        <f t="shared" si="44"/>
        <v>6.9399999999999995</v>
      </c>
      <c r="AA61" s="429">
        <f t="shared" si="44"/>
        <v>7005983.7000000002</v>
      </c>
      <c r="AB61" s="523">
        <f t="shared" si="44"/>
        <v>6.93</v>
      </c>
      <c r="AC61" s="429">
        <f t="shared" si="44"/>
        <v>7005983.7000000002</v>
      </c>
      <c r="AD61" s="523">
        <f t="shared" si="44"/>
        <v>6.92</v>
      </c>
      <c r="AE61" s="429">
        <f t="shared" ref="AE61:AL61" si="45">AE22</f>
        <v>7005983.7000000002</v>
      </c>
      <c r="AF61" s="523">
        <f t="shared" si="45"/>
        <v>6.93</v>
      </c>
      <c r="AG61" s="429">
        <f t="shared" si="45"/>
        <v>7005983.7000000002</v>
      </c>
      <c r="AH61" s="523">
        <f t="shared" si="45"/>
        <v>6.92</v>
      </c>
      <c r="AI61" s="429">
        <f t="shared" si="45"/>
        <v>7005983.7000000002</v>
      </c>
      <c r="AJ61" s="523">
        <f t="shared" si="45"/>
        <v>6.92</v>
      </c>
      <c r="AK61" s="429">
        <f t="shared" si="45"/>
        <v>7005983.7000000002</v>
      </c>
      <c r="AL61" s="523">
        <f t="shared" si="45"/>
        <v>6.92</v>
      </c>
      <c r="AM61" s="429">
        <f t="shared" ref="AM61:AR61" si="46">AM22</f>
        <v>7005983.7000000002</v>
      </c>
      <c r="AN61" s="523">
        <f t="shared" si="46"/>
        <v>6.91</v>
      </c>
      <c r="AO61" s="429">
        <f t="shared" si="46"/>
        <v>7005983.7000000002</v>
      </c>
      <c r="AP61" s="523">
        <f t="shared" si="46"/>
        <v>6.91</v>
      </c>
      <c r="AQ61" s="429">
        <f t="shared" si="46"/>
        <v>7005983.7000000002</v>
      </c>
      <c r="AR61" s="523">
        <f t="shared" si="46"/>
        <v>6.91</v>
      </c>
      <c r="AS61" s="429">
        <f>AS22</f>
        <v>7005983.7000000002</v>
      </c>
      <c r="AT61" s="523">
        <f>AT22</f>
        <v>6.91</v>
      </c>
      <c r="AU61" s="429">
        <f>AU22</f>
        <v>7005983.7000000002</v>
      </c>
      <c r="AV61" s="523">
        <f>AV22</f>
        <v>6.9</v>
      </c>
    </row>
    <row r="62" spans="1:48">
      <c r="B62" s="145" t="s">
        <v>139</v>
      </c>
      <c r="C62" s="429"/>
      <c r="D62" s="523"/>
      <c r="E62" s="429"/>
      <c r="F62" s="523"/>
      <c r="G62" s="429"/>
      <c r="H62" s="429">
        <f>H18</f>
        <v>1.69</v>
      </c>
      <c r="I62" s="429"/>
      <c r="J62" s="429">
        <f>J18</f>
        <v>1.69</v>
      </c>
      <c r="K62" s="429"/>
      <c r="L62" s="429">
        <f>L18</f>
        <v>1.69</v>
      </c>
      <c r="M62" s="429"/>
      <c r="N62" s="429">
        <f>N18</f>
        <v>1.69</v>
      </c>
      <c r="O62" s="429"/>
      <c r="P62" s="429">
        <f>P18</f>
        <v>1.69</v>
      </c>
      <c r="Q62" s="429"/>
      <c r="R62" s="429">
        <f>R18</f>
        <v>1.69</v>
      </c>
      <c r="S62" s="429"/>
      <c r="T62" s="429">
        <f>T18</f>
        <v>1.69</v>
      </c>
      <c r="U62" s="429"/>
      <c r="V62" s="429">
        <f>V18</f>
        <v>1.69</v>
      </c>
      <c r="W62" s="429"/>
      <c r="X62" s="429">
        <f>X18</f>
        <v>1.69</v>
      </c>
      <c r="Y62" s="429"/>
      <c r="Z62" s="429">
        <f>Z18</f>
        <v>1.69</v>
      </c>
      <c r="AA62" s="429"/>
      <c r="AB62" s="429">
        <f>AB18</f>
        <v>1.69</v>
      </c>
      <c r="AC62" s="429"/>
      <c r="AD62" s="429">
        <f>AD18</f>
        <v>1.69</v>
      </c>
      <c r="AE62" s="429"/>
      <c r="AF62" s="429">
        <f>AF18</f>
        <v>1.69</v>
      </c>
      <c r="AG62" s="429"/>
      <c r="AH62" s="429">
        <f>AH18</f>
        <v>1.69</v>
      </c>
      <c r="AI62" s="429"/>
      <c r="AJ62" s="429">
        <f>AJ18</f>
        <v>1.69</v>
      </c>
      <c r="AK62" s="429"/>
      <c r="AL62" s="429">
        <f>AL18</f>
        <v>1.69</v>
      </c>
      <c r="AM62" s="429"/>
      <c r="AN62" s="429">
        <f>AN18</f>
        <v>1.69</v>
      </c>
      <c r="AO62" s="429"/>
      <c r="AP62" s="429">
        <f>AP18</f>
        <v>1.69</v>
      </c>
      <c r="AQ62" s="429"/>
      <c r="AR62" s="429">
        <f>AR18</f>
        <v>1.69</v>
      </c>
      <c r="AS62" s="429"/>
      <c r="AT62" s="429">
        <f>AT18</f>
        <v>1.69</v>
      </c>
      <c r="AU62" s="429"/>
      <c r="AV62" s="429">
        <f>AV18</f>
        <v>1.69</v>
      </c>
    </row>
    <row r="63" spans="1:48" ht="16.5" thickBot="1">
      <c r="A63" s="148"/>
      <c r="B63" s="145" t="s">
        <v>125</v>
      </c>
      <c r="C63" s="431">
        <f t="shared" ref="C63:J63" si="47">C58</f>
        <v>6195230.2799999993</v>
      </c>
      <c r="D63" s="524">
        <f t="shared" si="47"/>
        <v>6.1199999999999992</v>
      </c>
      <c r="E63" s="431">
        <f t="shared" si="47"/>
        <v>6197832.3000000007</v>
      </c>
      <c r="F63" s="524">
        <f t="shared" si="47"/>
        <v>6.129999999999999</v>
      </c>
      <c r="G63" s="431">
        <f t="shared" si="47"/>
        <v>6182714.8500000006</v>
      </c>
      <c r="H63" s="524">
        <f t="shared" si="47"/>
        <v>6.129999999999999</v>
      </c>
      <c r="I63" s="431">
        <f t="shared" si="47"/>
        <v>6167979.2500000009</v>
      </c>
      <c r="J63" s="524">
        <f t="shared" si="47"/>
        <v>6.1199999999999992</v>
      </c>
      <c r="K63" s="431">
        <f t="shared" ref="K63:P63" si="48">K58</f>
        <v>6171552.4800000004</v>
      </c>
      <c r="L63" s="524">
        <f t="shared" si="48"/>
        <v>6.1199999999999992</v>
      </c>
      <c r="M63" s="431">
        <f t="shared" si="48"/>
        <v>6173742.7400000012</v>
      </c>
      <c r="N63" s="524">
        <f t="shared" si="48"/>
        <v>6.1199999999999992</v>
      </c>
      <c r="O63" s="431">
        <f t="shared" si="48"/>
        <v>6175437.0199999996</v>
      </c>
      <c r="P63" s="524">
        <f t="shared" si="48"/>
        <v>6.1199999999999992</v>
      </c>
      <c r="Q63" s="431">
        <f t="shared" ref="Q63:V63" si="49">Q58</f>
        <v>6182007.8499999996</v>
      </c>
      <c r="R63" s="524">
        <f t="shared" si="49"/>
        <v>6.12</v>
      </c>
      <c r="S63" s="431">
        <f t="shared" si="49"/>
        <v>6187299.96</v>
      </c>
      <c r="T63" s="524">
        <f t="shared" si="49"/>
        <v>6.12</v>
      </c>
      <c r="U63" s="431">
        <f t="shared" si="49"/>
        <v>6117832.8900000015</v>
      </c>
      <c r="V63" s="524">
        <f t="shared" si="49"/>
        <v>6.06</v>
      </c>
      <c r="W63" s="431">
        <f t="shared" ref="W63:AD63" si="50">W58</f>
        <v>6120031.6300000018</v>
      </c>
      <c r="X63" s="524">
        <f t="shared" si="50"/>
        <v>6.06</v>
      </c>
      <c r="Y63" s="431">
        <f t="shared" si="50"/>
        <v>6122230.3800000018</v>
      </c>
      <c r="Z63" s="524">
        <f t="shared" si="50"/>
        <v>6.06</v>
      </c>
      <c r="AA63" s="431">
        <f t="shared" si="50"/>
        <v>6128826.6500000022</v>
      </c>
      <c r="AB63" s="524">
        <f t="shared" si="50"/>
        <v>6.0599999999999987</v>
      </c>
      <c r="AC63" s="431">
        <f t="shared" si="50"/>
        <v>6279857.5000000019</v>
      </c>
      <c r="AD63" s="524">
        <f t="shared" si="50"/>
        <v>6.2099999999999991</v>
      </c>
      <c r="AE63" s="431">
        <f t="shared" ref="AE63:AL63" si="51">AE58</f>
        <v>6282056.2500000019</v>
      </c>
      <c r="AF63" s="524">
        <f t="shared" si="51"/>
        <v>6.2099999999999991</v>
      </c>
      <c r="AG63" s="431">
        <f t="shared" si="51"/>
        <v>6135422.9200000027</v>
      </c>
      <c r="AH63" s="524">
        <f t="shared" si="51"/>
        <v>6.0599999999999987</v>
      </c>
      <c r="AI63" s="431">
        <f t="shared" si="51"/>
        <v>6137633.870000001</v>
      </c>
      <c r="AJ63" s="524">
        <f t="shared" si="51"/>
        <v>6.0699999999999985</v>
      </c>
      <c r="AK63" s="431">
        <f t="shared" si="51"/>
        <v>6144266.8800000008</v>
      </c>
      <c r="AL63" s="524">
        <f t="shared" si="51"/>
        <v>6.06</v>
      </c>
      <c r="AM63" s="431">
        <f t="shared" ref="AM63:AR63" si="52">AM58</f>
        <v>6146477.8400000017</v>
      </c>
      <c r="AN63" s="524">
        <f t="shared" si="52"/>
        <v>6.06</v>
      </c>
      <c r="AO63" s="431">
        <f t="shared" si="52"/>
        <v>6156695.0099999998</v>
      </c>
      <c r="AP63" s="524">
        <f t="shared" si="52"/>
        <v>6.06</v>
      </c>
      <c r="AQ63" s="431">
        <f t="shared" si="52"/>
        <v>6158978.5900000008</v>
      </c>
      <c r="AR63" s="524">
        <f t="shared" si="52"/>
        <v>6.0599999999999978</v>
      </c>
      <c r="AS63" s="431">
        <f>AS58</f>
        <v>6161262.1500000004</v>
      </c>
      <c r="AT63" s="524">
        <f>AT58</f>
        <v>6.0599999999999978</v>
      </c>
      <c r="AU63" s="431">
        <f>AU58</f>
        <v>6243346.8899999997</v>
      </c>
      <c r="AV63" s="524">
        <f>AV58</f>
        <v>6.1399999999999988</v>
      </c>
    </row>
    <row r="64" spans="1:48" ht="16.5" thickBot="1">
      <c r="A64" s="151"/>
      <c r="B64" s="152" t="s">
        <v>126</v>
      </c>
      <c r="C64" s="433">
        <f t="shared" ref="C64:J64" si="53">SUM(C59:C63)</f>
        <v>101194761.95999999</v>
      </c>
      <c r="D64" s="525">
        <f t="shared" si="53"/>
        <v>100</v>
      </c>
      <c r="E64" s="433">
        <f t="shared" si="53"/>
        <v>101201641.17999999</v>
      </c>
      <c r="F64" s="525">
        <f t="shared" si="53"/>
        <v>100</v>
      </c>
      <c r="G64" s="433">
        <f t="shared" si="53"/>
        <v>100770095.98</v>
      </c>
      <c r="H64" s="525">
        <f t="shared" si="53"/>
        <v>100</v>
      </c>
      <c r="I64" s="433">
        <f t="shared" si="53"/>
        <v>100763892.39999999</v>
      </c>
      <c r="J64" s="525">
        <f t="shared" si="53"/>
        <v>100</v>
      </c>
      <c r="K64" s="433">
        <f t="shared" ref="K64:P64" si="54">SUM(K59:K63)</f>
        <v>100864529.78000002</v>
      </c>
      <c r="L64" s="525">
        <f t="shared" si="54"/>
        <v>100.00000000000001</v>
      </c>
      <c r="M64" s="433">
        <f t="shared" si="54"/>
        <v>100829807.75</v>
      </c>
      <c r="N64" s="525">
        <f t="shared" si="54"/>
        <v>100.00000000000001</v>
      </c>
      <c r="O64" s="433">
        <f t="shared" si="54"/>
        <v>100895947.86</v>
      </c>
      <c r="P64" s="525">
        <f t="shared" si="54"/>
        <v>100</v>
      </c>
      <c r="Q64" s="433">
        <f t="shared" ref="Q64:V64" si="55">SUM(Q59:Q63)</f>
        <v>100954077.47000001</v>
      </c>
      <c r="R64" s="525">
        <f t="shared" si="55"/>
        <v>100.00000000000001</v>
      </c>
      <c r="S64" s="433">
        <f t="shared" si="55"/>
        <v>101001487.61</v>
      </c>
      <c r="T64" s="525">
        <f t="shared" si="55"/>
        <v>100</v>
      </c>
      <c r="U64" s="433">
        <f t="shared" si="55"/>
        <v>101024893.75</v>
      </c>
      <c r="V64" s="525">
        <f t="shared" si="55"/>
        <v>100</v>
      </c>
      <c r="W64" s="433">
        <f t="shared" ref="W64:AD64" si="56">SUM(W59:W63)</f>
        <v>100951388.55</v>
      </c>
      <c r="X64" s="525">
        <f t="shared" si="56"/>
        <v>100</v>
      </c>
      <c r="Y64" s="433">
        <f t="shared" si="56"/>
        <v>101015676.40000001</v>
      </c>
      <c r="Z64" s="525">
        <f t="shared" si="56"/>
        <v>100</v>
      </c>
      <c r="AA64" s="433">
        <f t="shared" si="56"/>
        <v>101104297.52000001</v>
      </c>
      <c r="AB64" s="525">
        <f t="shared" si="56"/>
        <v>100</v>
      </c>
      <c r="AC64" s="433">
        <f t="shared" si="56"/>
        <v>101168228.60000001</v>
      </c>
      <c r="AD64" s="525">
        <f t="shared" si="56"/>
        <v>99.999999999999986</v>
      </c>
      <c r="AE64" s="433">
        <f t="shared" ref="AE64:AL64" si="57">SUM(AE59:AE63)</f>
        <v>101158737.08</v>
      </c>
      <c r="AF64" s="525">
        <f t="shared" si="57"/>
        <v>99.999999999999986</v>
      </c>
      <c r="AG64" s="433">
        <f t="shared" si="57"/>
        <v>101177673.71000001</v>
      </c>
      <c r="AH64" s="525">
        <f t="shared" si="57"/>
        <v>100.00000000000001</v>
      </c>
      <c r="AI64" s="433">
        <f t="shared" si="57"/>
        <v>101199841.08</v>
      </c>
      <c r="AJ64" s="525">
        <f t="shared" si="57"/>
        <v>100</v>
      </c>
      <c r="AK64" s="433">
        <f t="shared" si="57"/>
        <v>101287191.91</v>
      </c>
      <c r="AL64" s="525">
        <f t="shared" si="57"/>
        <v>100.00000000000001</v>
      </c>
      <c r="AM64" s="433">
        <f t="shared" ref="AM64:AR64" si="58">SUM(AM59:AM63)</f>
        <v>101345506.89999999</v>
      </c>
      <c r="AN64" s="525">
        <f t="shared" si="58"/>
        <v>100</v>
      </c>
      <c r="AO64" s="433">
        <f t="shared" si="58"/>
        <v>101377459.73</v>
      </c>
      <c r="AP64" s="525">
        <f t="shared" si="58"/>
        <v>99.99</v>
      </c>
      <c r="AQ64" s="433">
        <f t="shared" si="58"/>
        <v>101386047.41000001</v>
      </c>
      <c r="AR64" s="525">
        <f t="shared" si="58"/>
        <v>99.999999999999986</v>
      </c>
      <c r="AS64" s="433">
        <f>SUM(AS59:AS63)</f>
        <v>101445236.27000001</v>
      </c>
      <c r="AT64" s="525">
        <f>SUM(AT59:AT63)</f>
        <v>100</v>
      </c>
      <c r="AU64" s="433">
        <f>SUM(AU59:AU63)</f>
        <v>101540431.84999999</v>
      </c>
      <c r="AV64" s="525">
        <f>SUM(AV59:AV63)</f>
        <v>100</v>
      </c>
    </row>
  </sheetData>
  <mergeCells count="34">
    <mergeCell ref="AO1:AP1"/>
    <mergeCell ref="Y1:Z1"/>
    <mergeCell ref="AA1:AB1"/>
    <mergeCell ref="U1:V1"/>
    <mergeCell ref="M1:N1"/>
    <mergeCell ref="G1:H1"/>
    <mergeCell ref="K1:L1"/>
    <mergeCell ref="I1:J1"/>
    <mergeCell ref="A58:B58"/>
    <mergeCell ref="A15:B15"/>
    <mergeCell ref="A18:B18"/>
    <mergeCell ref="A22:B22"/>
    <mergeCell ref="A31:B31"/>
    <mergeCell ref="A32:B32"/>
    <mergeCell ref="A53:B53"/>
    <mergeCell ref="A55:B55"/>
    <mergeCell ref="A33:B33"/>
    <mergeCell ref="E1:F1"/>
    <mergeCell ref="AU1:AV1"/>
    <mergeCell ref="O1:P1"/>
    <mergeCell ref="A54:B54"/>
    <mergeCell ref="Q1:R1"/>
    <mergeCell ref="S1:T1"/>
    <mergeCell ref="AI1:AJ1"/>
    <mergeCell ref="AS1:AT1"/>
    <mergeCell ref="AE1:AF1"/>
    <mergeCell ref="A10:B10"/>
    <mergeCell ref="AQ1:AR1"/>
    <mergeCell ref="C1:D1"/>
    <mergeCell ref="AK1:AL1"/>
    <mergeCell ref="AC1:AD1"/>
    <mergeCell ref="AM1:AN1"/>
    <mergeCell ref="AG1:AH1"/>
    <mergeCell ref="W1:X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76"/>
  <sheetViews>
    <sheetView topLeftCell="AI52" zoomScale="130" zoomScaleNormal="130" workbookViewId="0">
      <selection activeCell="AI70" sqref="A70:XFD78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customWidth="1"/>
    <col min="5" max="5" width="23.140625" style="436" customWidth="1"/>
    <col min="6" max="6" width="12.5703125" style="436" customWidth="1"/>
    <col min="7" max="7" width="23.140625" style="436" customWidth="1"/>
    <col min="8" max="8" width="12.5703125" style="436" customWidth="1"/>
    <col min="9" max="9" width="23.140625" style="436" customWidth="1"/>
    <col min="10" max="10" width="12.5703125" style="436" customWidth="1"/>
    <col min="11" max="11" width="23.140625" style="436" customWidth="1"/>
    <col min="12" max="12" width="12.5703125" style="436" customWidth="1"/>
    <col min="13" max="13" width="23.140625" style="436" customWidth="1"/>
    <col min="14" max="14" width="12.5703125" style="436" customWidth="1"/>
    <col min="15" max="15" width="23.140625" style="436" customWidth="1"/>
    <col min="16" max="16" width="12.5703125" style="436" customWidth="1"/>
    <col min="17" max="17" width="23.140625" style="436" customWidth="1"/>
    <col min="18" max="18" width="12.5703125" style="436" customWidth="1"/>
    <col min="19" max="19" width="23.140625" style="436" customWidth="1"/>
    <col min="20" max="20" width="12.5703125" style="436" customWidth="1"/>
    <col min="21" max="21" width="23.140625" style="436" customWidth="1"/>
    <col min="22" max="22" width="12.5703125" style="436" customWidth="1"/>
    <col min="23" max="23" width="23.140625" style="436" customWidth="1"/>
    <col min="24" max="24" width="12.5703125" style="436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  <col min="39" max="39" width="23.140625" style="436" customWidth="1"/>
    <col min="40" max="40" width="12.5703125" style="436" customWidth="1"/>
    <col min="41" max="41" width="23.140625" style="436" customWidth="1"/>
    <col min="42" max="42" width="12.5703125" style="436" customWidth="1"/>
    <col min="43" max="43" width="23.140625" style="436" customWidth="1"/>
    <col min="44" max="44" width="12.5703125" style="436" customWidth="1"/>
  </cols>
  <sheetData>
    <row r="1" spans="1:44">
      <c r="C1" s="918">
        <v>2</v>
      </c>
      <c r="D1" s="919"/>
      <c r="E1" s="918">
        <v>3</v>
      </c>
      <c r="F1" s="919"/>
      <c r="G1" s="918">
        <v>4</v>
      </c>
      <c r="H1" s="919"/>
      <c r="I1" s="918">
        <v>5</v>
      </c>
      <c r="J1" s="919"/>
      <c r="K1" s="918">
        <v>6</v>
      </c>
      <c r="L1" s="919"/>
      <c r="M1" s="918">
        <v>9</v>
      </c>
      <c r="N1" s="919"/>
      <c r="O1" s="918">
        <v>10</v>
      </c>
      <c r="P1" s="919"/>
      <c r="Q1" s="918">
        <v>11</v>
      </c>
      <c r="R1" s="919"/>
      <c r="S1" s="918">
        <v>12</v>
      </c>
      <c r="T1" s="919"/>
      <c r="U1" s="918">
        <v>13</v>
      </c>
      <c r="V1" s="919"/>
      <c r="W1" s="918">
        <v>16</v>
      </c>
      <c r="X1" s="919"/>
      <c r="Y1" s="918">
        <v>17</v>
      </c>
      <c r="Z1" s="919"/>
      <c r="AA1" s="918">
        <v>18</v>
      </c>
      <c r="AB1" s="919"/>
      <c r="AC1" s="918">
        <v>19</v>
      </c>
      <c r="AD1" s="919"/>
      <c r="AE1" s="918">
        <v>20</v>
      </c>
      <c r="AF1" s="919"/>
      <c r="AG1" s="918">
        <v>23</v>
      </c>
      <c r="AH1" s="919"/>
      <c r="AI1" s="918">
        <v>24</v>
      </c>
      <c r="AJ1" s="919"/>
      <c r="AK1" s="918">
        <v>25</v>
      </c>
      <c r="AL1" s="919"/>
      <c r="AM1" s="918">
        <v>26</v>
      </c>
      <c r="AN1" s="919"/>
      <c r="AO1" s="918">
        <v>27</v>
      </c>
      <c r="AP1" s="919"/>
      <c r="AQ1" s="918">
        <v>30</v>
      </c>
      <c r="AR1" s="919"/>
    </row>
    <row r="2" spans="1:44">
      <c r="A2" s="440" t="s">
        <v>98</v>
      </c>
      <c r="B2" s="58" t="s">
        <v>15</v>
      </c>
      <c r="C2" s="763"/>
      <c r="D2" s="737"/>
      <c r="E2" s="763"/>
      <c r="F2" s="737"/>
      <c r="G2" s="763"/>
      <c r="H2" s="737"/>
      <c r="I2" s="763"/>
      <c r="J2" s="737"/>
      <c r="K2" s="763"/>
      <c r="L2" s="737"/>
      <c r="M2" s="763"/>
      <c r="N2" s="737"/>
      <c r="O2" s="763"/>
      <c r="P2" s="737"/>
      <c r="Q2" s="763"/>
      <c r="R2" s="737"/>
      <c r="S2" s="763"/>
      <c r="T2" s="737"/>
      <c r="U2" s="763"/>
      <c r="V2" s="737"/>
      <c r="W2" s="763"/>
      <c r="X2" s="737"/>
      <c r="Y2" s="763"/>
      <c r="Z2" s="737"/>
      <c r="AA2" s="763"/>
      <c r="AB2" s="737"/>
      <c r="AC2" s="763"/>
      <c r="AD2" s="737"/>
      <c r="AE2" s="763"/>
      <c r="AF2" s="737"/>
      <c r="AG2" s="763"/>
      <c r="AH2" s="737"/>
      <c r="AI2" s="763"/>
      <c r="AJ2" s="737"/>
      <c r="AK2" s="763"/>
      <c r="AL2" s="737"/>
      <c r="AM2" s="763"/>
      <c r="AN2" s="737"/>
      <c r="AO2" s="763"/>
      <c r="AP2" s="737"/>
      <c r="AQ2" s="763"/>
      <c r="AR2" s="737"/>
    </row>
    <row r="3" spans="1:44">
      <c r="A3" s="440" t="s">
        <v>96</v>
      </c>
      <c r="B3" s="58" t="s">
        <v>15</v>
      </c>
      <c r="C3" s="797">
        <v>8114784.4800000004</v>
      </c>
      <c r="D3" s="737">
        <v>7.99</v>
      </c>
      <c r="E3" s="797">
        <v>8116264.2000000002</v>
      </c>
      <c r="F3" s="737">
        <v>7.99</v>
      </c>
      <c r="G3" s="797">
        <v>8119223.6399999997</v>
      </c>
      <c r="H3" s="737">
        <v>8.0299999999999994</v>
      </c>
      <c r="I3" s="798">
        <v>8141422.5599999996</v>
      </c>
      <c r="J3" s="735">
        <v>8.0500000000000007</v>
      </c>
      <c r="K3" s="797">
        <v>8125142.5199999996</v>
      </c>
      <c r="L3" s="737">
        <v>8.0299999999999994</v>
      </c>
      <c r="M3" s="797">
        <v>8134020.8399999999</v>
      </c>
      <c r="N3" s="737">
        <v>8.0399999999999991</v>
      </c>
      <c r="O3" s="797">
        <v>8137681.2000000002</v>
      </c>
      <c r="P3" s="737">
        <v>8.0399999999999991</v>
      </c>
      <c r="Q3" s="797">
        <v>8140640.6399999997</v>
      </c>
      <c r="R3" s="737">
        <v>8.0399999999999991</v>
      </c>
      <c r="S3" s="797">
        <v>8143600.0800000001</v>
      </c>
      <c r="T3" s="737">
        <v>8.0399999999999991</v>
      </c>
      <c r="U3" s="797">
        <v>8146559.5199999996</v>
      </c>
      <c r="V3" s="737">
        <v>8.0500000000000007</v>
      </c>
      <c r="W3" s="797">
        <v>8155359.96</v>
      </c>
      <c r="X3" s="737">
        <v>8.0399999999999991</v>
      </c>
      <c r="Y3" s="833">
        <v>8156138.7599999998</v>
      </c>
      <c r="Z3" s="834">
        <v>8.0399999999999991</v>
      </c>
      <c r="AA3" s="833">
        <v>8159098.2000000002</v>
      </c>
      <c r="AB3" s="834">
        <v>8.0500000000000007</v>
      </c>
      <c r="AC3" s="833">
        <v>8162057.6399999997</v>
      </c>
      <c r="AD3" s="834">
        <v>8.0500000000000007</v>
      </c>
      <c r="AE3" s="833">
        <v>8165017.0800000001</v>
      </c>
      <c r="AF3" s="834">
        <v>8.0500000000000007</v>
      </c>
      <c r="AG3" s="833">
        <v>8173973.2800000003</v>
      </c>
      <c r="AH3" s="834">
        <v>8.0500000000000007</v>
      </c>
      <c r="AI3" s="833">
        <v>8173428.1200000001</v>
      </c>
      <c r="AJ3" s="834">
        <v>8.0500000000000007</v>
      </c>
      <c r="AK3" s="833">
        <v>8176543.3200000003</v>
      </c>
      <c r="AL3" s="834">
        <v>8.06</v>
      </c>
      <c r="AM3" s="833">
        <v>8179580.6399999997</v>
      </c>
      <c r="AN3" s="834">
        <v>8.0500000000000007</v>
      </c>
      <c r="AO3" s="833">
        <v>8182617.96</v>
      </c>
      <c r="AP3" s="834">
        <v>8.06</v>
      </c>
      <c r="AQ3" s="833">
        <v>8192352.96</v>
      </c>
      <c r="AR3" s="834">
        <v>8.06</v>
      </c>
    </row>
    <row r="4" spans="1:44">
      <c r="A4" s="440" t="s">
        <v>107</v>
      </c>
      <c r="B4" s="58" t="s">
        <v>15</v>
      </c>
      <c r="C4" s="797">
        <v>7720072.3799999999</v>
      </c>
      <c r="D4" s="737">
        <v>7.6</v>
      </c>
      <c r="E4" s="797">
        <v>7735559.2000000002</v>
      </c>
      <c r="F4" s="737">
        <v>7.62</v>
      </c>
      <c r="G4" s="797">
        <v>7745926.2000000002</v>
      </c>
      <c r="H4" s="737">
        <v>7.66</v>
      </c>
      <c r="I4" s="797">
        <v>7741557.25</v>
      </c>
      <c r="J4" s="737">
        <v>7.65</v>
      </c>
      <c r="K4" s="798">
        <v>7751416.2599999998</v>
      </c>
      <c r="L4" s="735">
        <v>7.67</v>
      </c>
      <c r="M4" s="797">
        <v>7753627.4000000004</v>
      </c>
      <c r="N4" s="737">
        <v>7.66</v>
      </c>
      <c r="O4" s="797">
        <v>7757033.7000000002</v>
      </c>
      <c r="P4" s="737">
        <v>7.66</v>
      </c>
      <c r="Q4" s="798">
        <v>7745926.2000000002</v>
      </c>
      <c r="R4" s="735">
        <v>7.65</v>
      </c>
      <c r="S4" s="797">
        <v>7763031.75</v>
      </c>
      <c r="T4" s="737">
        <v>7.66</v>
      </c>
      <c r="U4" s="797">
        <v>7766067.7999999998</v>
      </c>
      <c r="V4" s="737">
        <v>7.67</v>
      </c>
      <c r="W4" s="797">
        <v>7775027.8499999996</v>
      </c>
      <c r="X4" s="737">
        <v>7.67</v>
      </c>
      <c r="Y4" s="833">
        <v>7773472.7999999998</v>
      </c>
      <c r="Z4" s="834">
        <v>7.67</v>
      </c>
      <c r="AA4" s="833">
        <v>7776508.8499999996</v>
      </c>
      <c r="AB4" s="834">
        <v>7.67</v>
      </c>
      <c r="AC4" s="833">
        <v>7779544.9000000004</v>
      </c>
      <c r="AD4" s="834">
        <v>7.67</v>
      </c>
      <c r="AE4" s="838">
        <v>7789922.2699999996</v>
      </c>
      <c r="AF4" s="839">
        <v>7.68</v>
      </c>
      <c r="AG4" s="833">
        <v>7791615.0499999998</v>
      </c>
      <c r="AH4" s="834">
        <v>7.68</v>
      </c>
      <c r="AI4" s="838">
        <v>7789425.3899999997</v>
      </c>
      <c r="AJ4" s="839">
        <v>7.67</v>
      </c>
      <c r="AK4" s="833">
        <v>7789171.4000000004</v>
      </c>
      <c r="AL4" s="834">
        <v>7.67</v>
      </c>
      <c r="AM4" s="833">
        <v>7792281.5</v>
      </c>
      <c r="AN4" s="834">
        <v>7.67</v>
      </c>
      <c r="AO4" s="833">
        <v>7795317.5499999998</v>
      </c>
      <c r="AP4" s="834">
        <v>7.68</v>
      </c>
      <c r="AQ4" s="833">
        <v>7806054.7999999998</v>
      </c>
      <c r="AR4" s="834">
        <v>7.68</v>
      </c>
    </row>
    <row r="5" spans="1:44">
      <c r="A5" s="453" t="s">
        <v>108</v>
      </c>
      <c r="B5" s="58" t="s">
        <v>15</v>
      </c>
      <c r="C5" s="797">
        <v>5854727.6399999997</v>
      </c>
      <c r="D5" s="737">
        <v>5.76</v>
      </c>
      <c r="E5" s="797">
        <v>5860088</v>
      </c>
      <c r="F5" s="737">
        <v>5.77</v>
      </c>
      <c r="G5" s="797">
        <v>5862466</v>
      </c>
      <c r="H5" s="737">
        <v>5.8</v>
      </c>
      <c r="I5" s="797">
        <v>5864786</v>
      </c>
      <c r="J5" s="737">
        <v>5.8</v>
      </c>
      <c r="K5" s="798">
        <v>5856819.7000000002</v>
      </c>
      <c r="L5" s="735">
        <v>5.79</v>
      </c>
      <c r="M5" s="798">
        <v>5857025.5999999996</v>
      </c>
      <c r="N5" s="735">
        <v>5.79</v>
      </c>
      <c r="O5" s="798">
        <v>5859201.1799999997</v>
      </c>
      <c r="P5" s="735">
        <v>5.79</v>
      </c>
      <c r="Q5" s="797">
        <v>5878590</v>
      </c>
      <c r="R5" s="737">
        <v>5.81</v>
      </c>
      <c r="S5" s="797">
        <v>5880968</v>
      </c>
      <c r="T5" s="737">
        <v>5.81</v>
      </c>
      <c r="U5" s="797">
        <v>5883288</v>
      </c>
      <c r="V5" s="737">
        <v>5.81</v>
      </c>
      <c r="W5" s="798">
        <v>5872546.9800000004</v>
      </c>
      <c r="X5" s="735">
        <v>5.79</v>
      </c>
      <c r="Y5" s="833">
        <v>5888624</v>
      </c>
      <c r="Z5" s="834">
        <v>5.81</v>
      </c>
      <c r="AA5" s="833">
        <v>5890944</v>
      </c>
      <c r="AB5" s="834">
        <v>5.81</v>
      </c>
      <c r="AC5" s="833">
        <v>5893322</v>
      </c>
      <c r="AD5" s="834">
        <v>5.81</v>
      </c>
      <c r="AE5" s="833">
        <v>5895700</v>
      </c>
      <c r="AF5" s="834">
        <v>5.81</v>
      </c>
      <c r="AG5" s="833">
        <v>5902718</v>
      </c>
      <c r="AH5" s="834">
        <v>5.82</v>
      </c>
      <c r="AI5" s="833">
        <v>5897150</v>
      </c>
      <c r="AJ5" s="834">
        <v>5.81</v>
      </c>
      <c r="AK5" s="833">
        <v>5899528</v>
      </c>
      <c r="AL5" s="834">
        <v>5.81</v>
      </c>
      <c r="AM5" s="833">
        <v>5901906</v>
      </c>
      <c r="AN5" s="834">
        <v>5.81</v>
      </c>
      <c r="AO5" s="833">
        <v>5904284</v>
      </c>
      <c r="AP5" s="834">
        <v>5.81</v>
      </c>
      <c r="AQ5" s="838">
        <v>5901618.3200000003</v>
      </c>
      <c r="AR5" s="839">
        <v>5.8</v>
      </c>
    </row>
    <row r="6" spans="1:44">
      <c r="A6" s="440" t="s">
        <v>66</v>
      </c>
      <c r="B6" s="58" t="s">
        <v>15</v>
      </c>
      <c r="C6" s="799">
        <v>4497482.4000000004</v>
      </c>
      <c r="D6" s="737">
        <v>4.42</v>
      </c>
      <c r="E6" s="799">
        <v>4498083.8399999999</v>
      </c>
      <c r="F6" s="737">
        <v>4.43</v>
      </c>
      <c r="G6" s="799">
        <v>4500017.04</v>
      </c>
      <c r="H6" s="737">
        <v>4.45</v>
      </c>
      <c r="I6" s="799">
        <v>4501907.28</v>
      </c>
      <c r="J6" s="737">
        <v>4.45</v>
      </c>
      <c r="K6" s="800">
        <v>4516898.5999999996</v>
      </c>
      <c r="L6" s="735">
        <v>4.46</v>
      </c>
      <c r="M6" s="799">
        <v>4509511.2</v>
      </c>
      <c r="N6" s="737">
        <v>4.45</v>
      </c>
      <c r="O6" s="799">
        <v>4508995.68</v>
      </c>
      <c r="P6" s="737">
        <v>4.45</v>
      </c>
      <c r="Q6" s="799">
        <v>4510928.88</v>
      </c>
      <c r="R6" s="737">
        <v>4.46</v>
      </c>
      <c r="S6" s="799">
        <v>4512819.12</v>
      </c>
      <c r="T6" s="737">
        <v>4.46</v>
      </c>
      <c r="U6" s="800">
        <v>4495505.8099999996</v>
      </c>
      <c r="V6" s="735">
        <v>4.4400000000000004</v>
      </c>
      <c r="W6" s="799">
        <v>4520551.92</v>
      </c>
      <c r="X6" s="737">
        <v>4.46</v>
      </c>
      <c r="Y6" s="835">
        <v>4518790.5599999996</v>
      </c>
      <c r="Z6" s="834">
        <v>4.46</v>
      </c>
      <c r="AA6" s="835">
        <v>4520680.8</v>
      </c>
      <c r="AB6" s="834">
        <v>4.46</v>
      </c>
      <c r="AC6" s="835">
        <v>4522614</v>
      </c>
      <c r="AD6" s="834">
        <v>4.46</v>
      </c>
      <c r="AE6" s="835">
        <v>4524547.2</v>
      </c>
      <c r="AF6" s="834">
        <v>4.46</v>
      </c>
      <c r="AG6" s="835">
        <v>4530346.8</v>
      </c>
      <c r="AH6" s="834">
        <v>4.46</v>
      </c>
      <c r="AI6" s="835">
        <v>4524590.16</v>
      </c>
      <c r="AJ6" s="834">
        <v>4.46</v>
      </c>
      <c r="AK6" s="850">
        <v>4532810.5599999996</v>
      </c>
      <c r="AL6" s="839">
        <v>4.47</v>
      </c>
      <c r="AM6" s="850">
        <v>4528456.5599999996</v>
      </c>
      <c r="AN6" s="839">
        <v>4.46</v>
      </c>
      <c r="AO6" s="855">
        <v>4551740.88</v>
      </c>
      <c r="AP6" s="856">
        <v>4.4800000000000004</v>
      </c>
      <c r="AQ6" s="835">
        <v>4536962.6399999997</v>
      </c>
      <c r="AR6" s="834">
        <v>4.46</v>
      </c>
    </row>
    <row r="7" spans="1:44">
      <c r="A7" s="440" t="s">
        <v>131</v>
      </c>
      <c r="B7" s="58" t="s">
        <v>15</v>
      </c>
      <c r="C7" s="797">
        <v>8623941.8699999992</v>
      </c>
      <c r="D7" s="737">
        <v>8.49</v>
      </c>
      <c r="E7" s="797">
        <v>8565799.7799999993</v>
      </c>
      <c r="F7" s="737">
        <v>8.44</v>
      </c>
      <c r="G7" s="797">
        <v>8629852.6199999992</v>
      </c>
      <c r="H7" s="737">
        <v>8.5399999999999991</v>
      </c>
      <c r="I7" s="797">
        <v>8633556.6899999995</v>
      </c>
      <c r="J7" s="737">
        <v>8.5399999999999991</v>
      </c>
      <c r="K7" s="797">
        <v>8637260.7599999998</v>
      </c>
      <c r="L7" s="737">
        <v>8.5399999999999991</v>
      </c>
      <c r="M7" s="797">
        <v>8648372.9700000007</v>
      </c>
      <c r="N7" s="737">
        <v>8.5399999999999991</v>
      </c>
      <c r="O7" s="830">
        <v>8678478.3900000006</v>
      </c>
      <c r="P7" s="759">
        <v>8.57</v>
      </c>
      <c r="Q7" s="797">
        <v>8648451.7799999993</v>
      </c>
      <c r="R7" s="737">
        <v>8.5399999999999991</v>
      </c>
      <c r="S7" s="797">
        <v>8652155.8499999996</v>
      </c>
      <c r="T7" s="737">
        <v>8.5399999999999991</v>
      </c>
      <c r="U7" s="797">
        <v>8655938.7300000004</v>
      </c>
      <c r="V7" s="737">
        <v>8.5500000000000007</v>
      </c>
      <c r="W7" s="797">
        <v>8667129.75</v>
      </c>
      <c r="X7" s="737">
        <v>8.5500000000000007</v>
      </c>
      <c r="Y7" s="833">
        <v>8664134.9700000007</v>
      </c>
      <c r="Z7" s="834">
        <v>8.5399999999999991</v>
      </c>
      <c r="AA7" s="833">
        <v>8667839.0399999991</v>
      </c>
      <c r="AB7" s="834">
        <v>8.5500000000000007</v>
      </c>
      <c r="AC7" s="833">
        <v>8671621.9199999999</v>
      </c>
      <c r="AD7" s="834">
        <v>8.5500000000000007</v>
      </c>
      <c r="AE7" s="833">
        <v>8675325.9900000002</v>
      </c>
      <c r="AF7" s="834">
        <v>8.5500000000000007</v>
      </c>
      <c r="AG7" s="833">
        <v>8686517.0099999998</v>
      </c>
      <c r="AH7" s="834">
        <v>8.56</v>
      </c>
      <c r="AI7" s="833">
        <v>8676429.3300000001</v>
      </c>
      <c r="AJ7" s="834">
        <v>8.5500000000000007</v>
      </c>
      <c r="AK7" s="838">
        <v>8718677.7899999991</v>
      </c>
      <c r="AL7" s="839">
        <v>8.59</v>
      </c>
      <c r="AM7" s="838">
        <v>8722058.7400000002</v>
      </c>
      <c r="AN7" s="839">
        <v>8.59</v>
      </c>
      <c r="AO7" s="833">
        <v>8687620.3499999996</v>
      </c>
      <c r="AP7" s="834">
        <v>8.56</v>
      </c>
      <c r="AQ7" s="833">
        <v>8699441.8499999996</v>
      </c>
      <c r="AR7" s="834">
        <v>8.56</v>
      </c>
    </row>
    <row r="8" spans="1:44">
      <c r="A8" s="786" t="s">
        <v>135</v>
      </c>
      <c r="B8" s="58" t="s">
        <v>15</v>
      </c>
      <c r="C8" s="801">
        <v>8148160.7999999998</v>
      </c>
      <c r="D8" s="792">
        <v>8.02</v>
      </c>
      <c r="E8" s="801">
        <v>8151464.8799999999</v>
      </c>
      <c r="F8" s="792">
        <v>8.0299999999999994</v>
      </c>
      <c r="G8" s="801">
        <v>8140782</v>
      </c>
      <c r="H8" s="792">
        <v>8.0500000000000007</v>
      </c>
      <c r="I8" s="802">
        <v>8144499.4800000004</v>
      </c>
      <c r="J8" s="785">
        <v>8.0500000000000007</v>
      </c>
      <c r="K8" s="801">
        <v>8147880</v>
      </c>
      <c r="L8" s="792">
        <v>8.0500000000000007</v>
      </c>
      <c r="M8" s="801">
        <v>8158566</v>
      </c>
      <c r="N8" s="792">
        <v>8.06</v>
      </c>
      <c r="O8" s="801">
        <v>8151468</v>
      </c>
      <c r="P8" s="792">
        <v>8.0500000000000007</v>
      </c>
      <c r="Q8" s="801">
        <v>8155056</v>
      </c>
      <c r="R8" s="792">
        <v>8.0500000000000007</v>
      </c>
      <c r="S8" s="801">
        <v>8158722</v>
      </c>
      <c r="T8" s="792">
        <v>8.06</v>
      </c>
      <c r="U8" s="802">
        <v>8141130.6600000001</v>
      </c>
      <c r="V8" s="785">
        <v>8.0399999999999991</v>
      </c>
      <c r="W8" s="802">
        <v>8188949.3399999999</v>
      </c>
      <c r="X8" s="785">
        <v>8.08</v>
      </c>
      <c r="Y8" s="836">
        <v>8170110</v>
      </c>
      <c r="Z8" s="837">
        <v>8.06</v>
      </c>
      <c r="AA8" s="836">
        <v>8187677.9400000004</v>
      </c>
      <c r="AB8" s="837">
        <v>8.08</v>
      </c>
      <c r="AC8" s="836">
        <v>8177286</v>
      </c>
      <c r="AD8" s="837">
        <v>8.07</v>
      </c>
      <c r="AE8" s="836">
        <v>8180952</v>
      </c>
      <c r="AF8" s="837">
        <v>8.07</v>
      </c>
      <c r="AG8" s="836">
        <v>8191794</v>
      </c>
      <c r="AH8" s="837">
        <v>8.07</v>
      </c>
      <c r="AI8" s="845">
        <v>8207654.5199999996</v>
      </c>
      <c r="AJ8" s="846">
        <v>8.08</v>
      </c>
      <c r="AK8" s="836">
        <v>8186334</v>
      </c>
      <c r="AL8" s="837">
        <v>8.07</v>
      </c>
      <c r="AM8" s="836">
        <v>8214339.1200000001</v>
      </c>
      <c r="AN8" s="837">
        <v>8.09</v>
      </c>
      <c r="AO8" s="836">
        <v>8193510</v>
      </c>
      <c r="AP8" s="837">
        <v>8.07</v>
      </c>
      <c r="AQ8" s="836">
        <v>8203494</v>
      </c>
      <c r="AR8" s="837">
        <v>8.07</v>
      </c>
    </row>
    <row r="9" spans="1:44">
      <c r="A9" s="440" t="s">
        <v>136</v>
      </c>
      <c r="B9" s="58" t="s">
        <v>15</v>
      </c>
      <c r="C9" s="801">
        <v>5136683.3099999996</v>
      </c>
      <c r="D9" s="792">
        <v>5.0599999999999996</v>
      </c>
      <c r="E9" s="801">
        <v>5101393.7699999996</v>
      </c>
      <c r="F9" s="792">
        <v>5.0199999999999996</v>
      </c>
      <c r="G9" s="801">
        <v>5143248</v>
      </c>
      <c r="H9" s="792">
        <v>5.09</v>
      </c>
      <c r="I9" s="801">
        <v>5145426</v>
      </c>
      <c r="J9" s="792">
        <v>5.09</v>
      </c>
      <c r="K9" s="801">
        <v>5147604</v>
      </c>
      <c r="L9" s="792">
        <v>5.09</v>
      </c>
      <c r="M9" s="801">
        <v>5154088.5</v>
      </c>
      <c r="N9" s="792">
        <v>5.09</v>
      </c>
      <c r="O9" s="801">
        <v>5145871.5</v>
      </c>
      <c r="P9" s="792">
        <v>5.08</v>
      </c>
      <c r="Q9" s="801">
        <v>5148049.5</v>
      </c>
      <c r="R9" s="792">
        <v>5.08</v>
      </c>
      <c r="S9" s="801">
        <v>5150227.5</v>
      </c>
      <c r="T9" s="792">
        <v>5.08</v>
      </c>
      <c r="U9" s="802">
        <v>5123409.8899999997</v>
      </c>
      <c r="V9" s="785">
        <v>5.0599999999999996</v>
      </c>
      <c r="W9" s="801">
        <v>5158939.5</v>
      </c>
      <c r="X9" s="792">
        <v>5.09</v>
      </c>
      <c r="Y9" s="836">
        <v>5152999.5</v>
      </c>
      <c r="Z9" s="837">
        <v>5.08</v>
      </c>
      <c r="AA9" s="836">
        <v>5155227</v>
      </c>
      <c r="AB9" s="837">
        <v>5.08</v>
      </c>
      <c r="AC9" s="836">
        <v>5157405</v>
      </c>
      <c r="AD9" s="837">
        <v>5.09</v>
      </c>
      <c r="AE9" s="836">
        <v>5159583</v>
      </c>
      <c r="AF9" s="837">
        <v>5.09</v>
      </c>
      <c r="AG9" s="845">
        <v>5145475.5</v>
      </c>
      <c r="AH9" s="846">
        <v>5.07</v>
      </c>
      <c r="AI9" s="836">
        <v>5165424</v>
      </c>
      <c r="AJ9" s="837">
        <v>5.09</v>
      </c>
      <c r="AK9" s="836">
        <v>5167602</v>
      </c>
      <c r="AL9" s="837">
        <v>5.09</v>
      </c>
      <c r="AM9" s="836">
        <v>5169829.5</v>
      </c>
      <c r="AN9" s="837">
        <v>5.09</v>
      </c>
      <c r="AO9" s="836">
        <v>5172007.5</v>
      </c>
      <c r="AP9" s="837">
        <v>5.09</v>
      </c>
      <c r="AQ9" s="836">
        <v>5171611.5</v>
      </c>
      <c r="AR9" s="837">
        <v>5.09</v>
      </c>
    </row>
    <row r="10" spans="1:44" ht="16.5" thickBot="1">
      <c r="A10" s="897" t="s">
        <v>128</v>
      </c>
      <c r="B10" s="927"/>
      <c r="C10" s="528">
        <f t="shared" ref="C10:H10" si="0">SUM(C3:C9)</f>
        <v>48095852.879999995</v>
      </c>
      <c r="D10" s="528">
        <f t="shared" si="0"/>
        <v>47.34</v>
      </c>
      <c r="E10" s="528">
        <f t="shared" si="0"/>
        <v>48028653.670000002</v>
      </c>
      <c r="F10" s="528">
        <f t="shared" si="0"/>
        <v>47.3</v>
      </c>
      <c r="G10" s="528">
        <f t="shared" si="0"/>
        <v>48141515.5</v>
      </c>
      <c r="H10" s="528">
        <f t="shared" si="0"/>
        <v>47.620000000000005</v>
      </c>
      <c r="I10" s="528">
        <f t="shared" ref="I10:P10" si="1">SUM(I3:I9)</f>
        <v>48173155.260000005</v>
      </c>
      <c r="J10" s="528">
        <f t="shared" si="1"/>
        <v>47.629999999999995</v>
      </c>
      <c r="K10" s="528">
        <f t="shared" si="1"/>
        <v>48183021.839999996</v>
      </c>
      <c r="L10" s="528">
        <f t="shared" si="1"/>
        <v>47.629999999999995</v>
      </c>
      <c r="M10" s="528">
        <f t="shared" si="1"/>
        <v>48215212.509999998</v>
      </c>
      <c r="N10" s="528">
        <f t="shared" si="1"/>
        <v>47.629999999999995</v>
      </c>
      <c r="O10" s="528">
        <f t="shared" si="1"/>
        <v>48238729.649999999</v>
      </c>
      <c r="P10" s="528">
        <f t="shared" si="1"/>
        <v>47.64</v>
      </c>
      <c r="Q10" s="528">
        <f t="shared" ref="Q10:V10" si="2">SUM(Q3:Q9)</f>
        <v>48227643</v>
      </c>
      <c r="R10" s="528">
        <f t="shared" si="2"/>
        <v>47.629999999999995</v>
      </c>
      <c r="S10" s="528">
        <f t="shared" si="2"/>
        <v>48261524.299999997</v>
      </c>
      <c r="T10" s="528">
        <f t="shared" si="2"/>
        <v>47.65</v>
      </c>
      <c r="U10" s="528">
        <f t="shared" si="2"/>
        <v>48211900.409999996</v>
      </c>
      <c r="V10" s="528">
        <f t="shared" si="2"/>
        <v>47.620000000000005</v>
      </c>
      <c r="W10" s="528">
        <f t="shared" ref="W10:AD10" si="3">SUM(W3:W9)</f>
        <v>48338505.299999997</v>
      </c>
      <c r="X10" s="528">
        <f t="shared" si="3"/>
        <v>47.680000000000007</v>
      </c>
      <c r="Y10" s="528">
        <f t="shared" si="3"/>
        <v>48324270.589999996</v>
      </c>
      <c r="Z10" s="528">
        <f t="shared" si="3"/>
        <v>47.66</v>
      </c>
      <c r="AA10" s="528">
        <f t="shared" si="3"/>
        <v>48357975.829999998</v>
      </c>
      <c r="AB10" s="528">
        <f t="shared" si="3"/>
        <v>47.7</v>
      </c>
      <c r="AC10" s="528">
        <f t="shared" si="3"/>
        <v>48363851.460000001</v>
      </c>
      <c r="AD10" s="528">
        <f t="shared" si="3"/>
        <v>47.7</v>
      </c>
      <c r="AE10" s="528">
        <f t="shared" ref="AE10:AJ10" si="4">SUM(AE3:AE9)</f>
        <v>48391047.539999999</v>
      </c>
      <c r="AF10" s="528">
        <f t="shared" si="4"/>
        <v>47.709999999999994</v>
      </c>
      <c r="AG10" s="528">
        <f t="shared" si="4"/>
        <v>48422439.640000001</v>
      </c>
      <c r="AH10" s="528">
        <f t="shared" si="4"/>
        <v>47.71</v>
      </c>
      <c r="AI10" s="528">
        <f t="shared" si="4"/>
        <v>48434101.519999996</v>
      </c>
      <c r="AJ10" s="528">
        <f t="shared" si="4"/>
        <v>47.710000000000008</v>
      </c>
      <c r="AK10" s="528">
        <f t="shared" ref="AK10:AP10" si="5">SUM(AK3:AK9)</f>
        <v>48470667.069999993</v>
      </c>
      <c r="AL10" s="528">
        <f t="shared" si="5"/>
        <v>47.759999999999991</v>
      </c>
      <c r="AM10" s="528">
        <f t="shared" si="5"/>
        <v>48508452.059999995</v>
      </c>
      <c r="AN10" s="528">
        <f t="shared" si="5"/>
        <v>47.760000000000005</v>
      </c>
      <c r="AO10" s="528">
        <f t="shared" si="5"/>
        <v>48487098.239999995</v>
      </c>
      <c r="AP10" s="528">
        <f t="shared" si="5"/>
        <v>47.75</v>
      </c>
      <c r="AQ10" s="528">
        <f>SUM(AQ3:AQ9)</f>
        <v>48511536.07</v>
      </c>
      <c r="AR10" s="528">
        <f>SUM(AR3:AR9)</f>
        <v>47.72</v>
      </c>
    </row>
    <row r="11" spans="1:44" ht="15">
      <c r="A11" s="441" t="s">
        <v>25</v>
      </c>
      <c r="B11" s="444" t="s">
        <v>26</v>
      </c>
      <c r="C11" s="767">
        <v>3900927.74</v>
      </c>
      <c r="D11" s="737">
        <v>3.84</v>
      </c>
      <c r="E11" s="767">
        <v>3902497.38</v>
      </c>
      <c r="F11" s="737">
        <v>3.84</v>
      </c>
      <c r="G11" s="767">
        <v>3904067.39</v>
      </c>
      <c r="H11" s="737">
        <v>3.86</v>
      </c>
      <c r="I11" s="767">
        <v>3905638.17</v>
      </c>
      <c r="J11" s="737">
        <v>3.86</v>
      </c>
      <c r="K11" s="767">
        <v>3907209.32</v>
      </c>
      <c r="L11" s="737">
        <v>3.86</v>
      </c>
      <c r="M11" s="767">
        <v>3911927.32</v>
      </c>
      <c r="N11" s="737">
        <v>3.86</v>
      </c>
      <c r="O11" s="767">
        <v>3913501.13</v>
      </c>
      <c r="P11" s="737">
        <v>3.86</v>
      </c>
      <c r="Q11" s="767">
        <v>3915075.69</v>
      </c>
      <c r="R11" s="737">
        <v>3.87</v>
      </c>
      <c r="S11" s="767">
        <v>3916650.63</v>
      </c>
      <c r="T11" s="737">
        <v>3.87</v>
      </c>
      <c r="U11" s="767">
        <v>3918226.32</v>
      </c>
      <c r="V11" s="737">
        <v>3.87</v>
      </c>
      <c r="W11" s="767">
        <v>3922957.57</v>
      </c>
      <c r="X11" s="737">
        <v>3.87</v>
      </c>
      <c r="Y11" s="767">
        <v>3924535.92</v>
      </c>
      <c r="Z11" s="737">
        <v>3.87</v>
      </c>
      <c r="AA11" s="767">
        <v>3926115.02</v>
      </c>
      <c r="AB11" s="737">
        <v>3.87</v>
      </c>
      <c r="AC11" s="767">
        <v>3785000</v>
      </c>
      <c r="AD11" s="737">
        <v>3.73</v>
      </c>
      <c r="AE11" s="767">
        <v>3786324.75</v>
      </c>
      <c r="AF11" s="737">
        <v>3.73</v>
      </c>
      <c r="AG11" s="767">
        <v>3790302.41</v>
      </c>
      <c r="AH11" s="737">
        <v>3.7399999999999998</v>
      </c>
      <c r="AI11" s="767">
        <v>3791629.05</v>
      </c>
      <c r="AJ11" s="737">
        <v>3.74</v>
      </c>
      <c r="AK11" s="767">
        <v>3792956.07</v>
      </c>
      <c r="AL11" s="737">
        <v>3.74</v>
      </c>
      <c r="AM11" s="767">
        <v>3794283.85</v>
      </c>
      <c r="AN11" s="737">
        <v>3.74</v>
      </c>
      <c r="AO11" s="767">
        <v>3795612.01</v>
      </c>
      <c r="AP11" s="737">
        <v>3.74</v>
      </c>
      <c r="AQ11" s="767">
        <v>3799599.12</v>
      </c>
      <c r="AR11" s="737">
        <v>3.74</v>
      </c>
    </row>
    <row r="12" spans="1:44" ht="15">
      <c r="A12" s="441" t="s">
        <v>133</v>
      </c>
      <c r="B12" s="444" t="s">
        <v>134</v>
      </c>
      <c r="C12" s="766">
        <v>2496099.79</v>
      </c>
      <c r="D12" s="737">
        <v>2.46</v>
      </c>
      <c r="E12" s="766">
        <v>2497055.96</v>
      </c>
      <c r="F12" s="737">
        <v>2.46</v>
      </c>
      <c r="G12" s="766">
        <v>2498012.36</v>
      </c>
      <c r="H12" s="737">
        <v>2.4700000000000002</v>
      </c>
      <c r="I12" s="766">
        <v>2498968.9900000002</v>
      </c>
      <c r="J12" s="737">
        <v>2.4700000000000002</v>
      </c>
      <c r="K12" s="766">
        <v>2499926.13</v>
      </c>
      <c r="L12" s="737">
        <v>2.4700000000000002</v>
      </c>
      <c r="M12" s="766">
        <v>2502799.88</v>
      </c>
      <c r="N12" s="737">
        <v>2.4700000000000002</v>
      </c>
      <c r="O12" s="766">
        <v>2503758.4300000002</v>
      </c>
      <c r="P12" s="737">
        <v>2.4700000000000002</v>
      </c>
      <c r="Q12" s="766">
        <v>2504717.4700000002</v>
      </c>
      <c r="R12" s="737">
        <v>2.4700000000000002</v>
      </c>
      <c r="S12" s="766">
        <v>2505676.75</v>
      </c>
      <c r="T12" s="737">
        <v>2.4700000000000002</v>
      </c>
      <c r="U12" s="766">
        <v>2506636.5</v>
      </c>
      <c r="V12" s="737">
        <v>2.4700000000000002</v>
      </c>
      <c r="W12" s="766">
        <v>2509517.92</v>
      </c>
      <c r="X12" s="737">
        <v>2.4700000000000002</v>
      </c>
      <c r="Y12" s="766">
        <v>2510479.11</v>
      </c>
      <c r="Z12" s="737">
        <v>2.48</v>
      </c>
      <c r="AA12" s="766">
        <v>2511440.54</v>
      </c>
      <c r="AB12" s="737">
        <v>2.48</v>
      </c>
      <c r="AC12" s="766">
        <v>2512402.4500000002</v>
      </c>
      <c r="AD12" s="737">
        <v>2.48</v>
      </c>
      <c r="AE12" s="766">
        <v>2394000</v>
      </c>
      <c r="AF12" s="737">
        <v>2.36</v>
      </c>
      <c r="AG12" s="766">
        <v>2397278.1</v>
      </c>
      <c r="AH12" s="737">
        <v>2.36</v>
      </c>
      <c r="AI12" s="766">
        <v>2398371.6800000002</v>
      </c>
      <c r="AJ12" s="737">
        <v>2.36</v>
      </c>
      <c r="AK12" s="766">
        <v>2399465.98</v>
      </c>
      <c r="AL12" s="737">
        <v>2.36</v>
      </c>
      <c r="AM12" s="766">
        <v>2400560.52</v>
      </c>
      <c r="AN12" s="737">
        <v>2.36</v>
      </c>
      <c r="AO12" s="766">
        <v>2401655.77</v>
      </c>
      <c r="AP12" s="737">
        <v>2.3699999999999997</v>
      </c>
      <c r="AQ12" s="766">
        <v>2404944.41</v>
      </c>
      <c r="AR12" s="737">
        <v>2.3600000000000003</v>
      </c>
    </row>
    <row r="13" spans="1:44" ht="15">
      <c r="A13" s="442" t="s">
        <v>38</v>
      </c>
      <c r="B13" s="442" t="s">
        <v>39</v>
      </c>
      <c r="C13" s="765">
        <v>4105576.4</v>
      </c>
      <c r="D13" s="741">
        <v>4.04</v>
      </c>
      <c r="E13" s="765">
        <v>4107557.6</v>
      </c>
      <c r="F13" s="741">
        <v>4.04</v>
      </c>
      <c r="G13" s="765">
        <v>4109539.6</v>
      </c>
      <c r="H13" s="741">
        <v>4.07</v>
      </c>
      <c r="I13" s="765">
        <v>4111522.8</v>
      </c>
      <c r="J13" s="741">
        <v>4.07</v>
      </c>
      <c r="K13" s="765">
        <v>4113506.8</v>
      </c>
      <c r="L13" s="741">
        <v>4.07</v>
      </c>
      <c r="M13" s="765">
        <v>4119464.8</v>
      </c>
      <c r="N13" s="741">
        <v>4.07</v>
      </c>
      <c r="O13" s="765">
        <v>4121452.4</v>
      </c>
      <c r="P13" s="741">
        <v>4.07</v>
      </c>
      <c r="Q13" s="765">
        <v>4123441.2</v>
      </c>
      <c r="R13" s="741">
        <v>4.07</v>
      </c>
      <c r="S13" s="765">
        <v>4125431.2</v>
      </c>
      <c r="T13" s="741">
        <v>4.07</v>
      </c>
      <c r="U13" s="765">
        <v>4127422</v>
      </c>
      <c r="V13" s="741">
        <v>4.08</v>
      </c>
      <c r="W13" s="765">
        <v>4133400</v>
      </c>
      <c r="X13" s="741">
        <v>4.08</v>
      </c>
      <c r="Y13" s="765">
        <v>4135394.4</v>
      </c>
      <c r="Z13" s="741">
        <v>4.08</v>
      </c>
      <c r="AA13" s="765">
        <v>4137390</v>
      </c>
      <c r="AB13" s="741">
        <v>4.08</v>
      </c>
      <c r="AC13" s="765">
        <v>4139386.4</v>
      </c>
      <c r="AD13" s="741">
        <v>4.08</v>
      </c>
      <c r="AE13" s="765">
        <v>4141384</v>
      </c>
      <c r="AF13" s="741">
        <v>4.08</v>
      </c>
      <c r="AG13" s="765">
        <v>4147382.4</v>
      </c>
      <c r="AH13" s="741">
        <v>4.09</v>
      </c>
      <c r="AI13" s="765">
        <v>4149383.6</v>
      </c>
      <c r="AJ13" s="741">
        <v>4.09</v>
      </c>
      <c r="AK13" s="765">
        <v>4151386</v>
      </c>
      <c r="AL13" s="741">
        <v>4.09</v>
      </c>
      <c r="AM13" s="765">
        <v>4153389.2</v>
      </c>
      <c r="AN13" s="741">
        <v>4.09</v>
      </c>
      <c r="AO13" s="765">
        <v>4155393.6</v>
      </c>
      <c r="AP13" s="741">
        <v>4.09</v>
      </c>
      <c r="AQ13" s="765">
        <v>4161412</v>
      </c>
      <c r="AR13" s="741">
        <v>4.09</v>
      </c>
    </row>
    <row r="14" spans="1:44" thickBot="1">
      <c r="A14" s="443" t="s">
        <v>100</v>
      </c>
      <c r="B14" s="443" t="s">
        <v>101</v>
      </c>
      <c r="C14" s="768">
        <v>3020912.1</v>
      </c>
      <c r="D14" s="737">
        <v>2.97</v>
      </c>
      <c r="E14" s="768">
        <v>3022527.9</v>
      </c>
      <c r="F14" s="737">
        <v>2.98</v>
      </c>
      <c r="G14" s="768">
        <v>3024144.6</v>
      </c>
      <c r="H14" s="737">
        <v>2.99</v>
      </c>
      <c r="I14" s="768">
        <v>3025762.2</v>
      </c>
      <c r="J14" s="737">
        <v>2.99</v>
      </c>
      <c r="K14" s="768">
        <v>3027380.4</v>
      </c>
      <c r="L14" s="737">
        <v>2.99</v>
      </c>
      <c r="M14" s="768">
        <v>3032240.7</v>
      </c>
      <c r="N14" s="737">
        <v>3</v>
      </c>
      <c r="O14" s="768">
        <v>3033862.5</v>
      </c>
      <c r="P14" s="737">
        <v>3</v>
      </c>
      <c r="Q14" s="768">
        <v>3035485.2</v>
      </c>
      <c r="R14" s="737">
        <v>3</v>
      </c>
      <c r="S14" s="768">
        <v>3037108.8</v>
      </c>
      <c r="T14" s="737">
        <v>3</v>
      </c>
      <c r="U14" s="768">
        <v>3038733.3</v>
      </c>
      <c r="V14" s="737">
        <v>3</v>
      </c>
      <c r="W14" s="768">
        <v>3043611.6</v>
      </c>
      <c r="X14" s="737">
        <v>3</v>
      </c>
      <c r="Y14" s="768">
        <v>3045239.7</v>
      </c>
      <c r="Z14" s="737">
        <v>3</v>
      </c>
      <c r="AA14" s="768">
        <v>3046868.4</v>
      </c>
      <c r="AB14" s="737">
        <v>3.01</v>
      </c>
      <c r="AC14" s="768">
        <v>3048498</v>
      </c>
      <c r="AD14" s="737">
        <v>3.01</v>
      </c>
      <c r="AE14" s="768">
        <v>3050128.5</v>
      </c>
      <c r="AF14" s="737">
        <v>3.01</v>
      </c>
      <c r="AG14" s="768">
        <v>3055025.4</v>
      </c>
      <c r="AH14" s="737">
        <v>3.01</v>
      </c>
      <c r="AI14" s="768">
        <v>3056659.5</v>
      </c>
      <c r="AJ14" s="737">
        <v>3.01</v>
      </c>
      <c r="AK14" s="768">
        <v>3058294.2</v>
      </c>
      <c r="AL14" s="737">
        <v>3.01</v>
      </c>
      <c r="AM14" s="768">
        <v>3059930.1</v>
      </c>
      <c r="AN14" s="737">
        <v>3.01</v>
      </c>
      <c r="AO14" s="768">
        <v>3061566.6</v>
      </c>
      <c r="AP14" s="737">
        <v>3.01</v>
      </c>
      <c r="AQ14" s="768">
        <v>3066481.8</v>
      </c>
      <c r="AR14" s="737">
        <v>3.02</v>
      </c>
    </row>
    <row r="15" spans="1:44" ht="16.5" thickBot="1">
      <c r="A15" s="899" t="s">
        <v>129</v>
      </c>
      <c r="B15" s="928"/>
      <c r="C15" s="498">
        <f t="shared" ref="C15:H15" si="6">SUM(C11:C14)</f>
        <v>13523516.029999999</v>
      </c>
      <c r="D15" s="498">
        <f t="shared" si="6"/>
        <v>13.31</v>
      </c>
      <c r="E15" s="498">
        <f t="shared" si="6"/>
        <v>13529638.84</v>
      </c>
      <c r="F15" s="498">
        <f t="shared" si="6"/>
        <v>13.32</v>
      </c>
      <c r="G15" s="498">
        <f t="shared" si="6"/>
        <v>13535763.949999999</v>
      </c>
      <c r="H15" s="498">
        <f t="shared" si="6"/>
        <v>13.39</v>
      </c>
      <c r="I15" s="498">
        <f t="shared" ref="I15:P15" si="7">SUM(I11:I14)</f>
        <v>13541892.16</v>
      </c>
      <c r="J15" s="498">
        <f t="shared" si="7"/>
        <v>13.39</v>
      </c>
      <c r="K15" s="498">
        <f t="shared" si="7"/>
        <v>13548022.65</v>
      </c>
      <c r="L15" s="498">
        <f t="shared" si="7"/>
        <v>13.39</v>
      </c>
      <c r="M15" s="498">
        <f t="shared" si="7"/>
        <v>13566432.699999999</v>
      </c>
      <c r="N15" s="498">
        <f t="shared" si="7"/>
        <v>13.4</v>
      </c>
      <c r="O15" s="498">
        <f t="shared" si="7"/>
        <v>13572574.460000001</v>
      </c>
      <c r="P15" s="498">
        <f t="shared" si="7"/>
        <v>13.4</v>
      </c>
      <c r="Q15" s="498">
        <f t="shared" ref="Q15:V15" si="8">SUM(Q11:Q14)</f>
        <v>13578719.559999999</v>
      </c>
      <c r="R15" s="498">
        <f t="shared" si="8"/>
        <v>13.41</v>
      </c>
      <c r="S15" s="498">
        <f t="shared" si="8"/>
        <v>13584867.379999999</v>
      </c>
      <c r="T15" s="498">
        <f t="shared" si="8"/>
        <v>13.41</v>
      </c>
      <c r="U15" s="498">
        <f t="shared" si="8"/>
        <v>13591018.120000001</v>
      </c>
      <c r="V15" s="498">
        <f t="shared" si="8"/>
        <v>13.42</v>
      </c>
      <c r="W15" s="498">
        <f t="shared" ref="W15:AD15" si="9">SUM(W11:W14)</f>
        <v>13609487.09</v>
      </c>
      <c r="X15" s="498">
        <f t="shared" si="9"/>
        <v>13.42</v>
      </c>
      <c r="Y15" s="498">
        <f t="shared" si="9"/>
        <v>13615649.129999999</v>
      </c>
      <c r="Z15" s="498">
        <f t="shared" si="9"/>
        <v>13.43</v>
      </c>
      <c r="AA15" s="498">
        <f t="shared" si="9"/>
        <v>13621813.960000001</v>
      </c>
      <c r="AB15" s="498">
        <f t="shared" si="9"/>
        <v>13.44</v>
      </c>
      <c r="AC15" s="498">
        <f t="shared" si="9"/>
        <v>13485286.85</v>
      </c>
      <c r="AD15" s="498">
        <f t="shared" si="9"/>
        <v>13.299999999999999</v>
      </c>
      <c r="AE15" s="498">
        <f t="shared" ref="AE15:AJ15" si="10">SUM(AE11:AE14)</f>
        <v>13371837.25</v>
      </c>
      <c r="AF15" s="498">
        <f t="shared" si="10"/>
        <v>13.18</v>
      </c>
      <c r="AG15" s="498">
        <f t="shared" si="10"/>
        <v>13389988.310000001</v>
      </c>
      <c r="AH15" s="498">
        <f t="shared" si="10"/>
        <v>13.2</v>
      </c>
      <c r="AI15" s="498">
        <f t="shared" si="10"/>
        <v>13396043.83</v>
      </c>
      <c r="AJ15" s="498">
        <f t="shared" si="10"/>
        <v>13.2</v>
      </c>
      <c r="AK15" s="498">
        <f t="shared" ref="AK15:AP15" si="11">SUM(AK11:AK14)</f>
        <v>13402102.25</v>
      </c>
      <c r="AL15" s="498">
        <f t="shared" si="11"/>
        <v>13.2</v>
      </c>
      <c r="AM15" s="498">
        <f t="shared" si="11"/>
        <v>13408163.67</v>
      </c>
      <c r="AN15" s="498">
        <f t="shared" si="11"/>
        <v>13.2</v>
      </c>
      <c r="AO15" s="498">
        <f t="shared" si="11"/>
        <v>13414227.979999999</v>
      </c>
      <c r="AP15" s="498">
        <f t="shared" si="11"/>
        <v>13.209999999999999</v>
      </c>
      <c r="AQ15" s="498">
        <f>SUM(AQ11:AQ14)</f>
        <v>13432437.330000002</v>
      </c>
      <c r="AR15" s="498">
        <f>SUM(AR11:AR14)</f>
        <v>13.21</v>
      </c>
    </row>
    <row r="16" spans="1:44" ht="31.5">
      <c r="A16" s="77" t="s">
        <v>41</v>
      </c>
      <c r="B16" s="78" t="s">
        <v>42</v>
      </c>
      <c r="C16" s="412"/>
      <c r="D16" s="499"/>
      <c r="E16" s="412"/>
      <c r="F16" s="499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</row>
    <row r="17" spans="1:44" ht="16.5" thickBot="1">
      <c r="A17" s="817">
        <v>22048622</v>
      </c>
      <c r="B17" s="818" t="s">
        <v>138</v>
      </c>
      <c r="C17" s="821">
        <v>1706400</v>
      </c>
      <c r="D17" s="499">
        <v>1.69</v>
      </c>
      <c r="E17" s="821">
        <v>1706400</v>
      </c>
      <c r="F17" s="499">
        <v>1.69</v>
      </c>
      <c r="G17" s="821">
        <v>1706400</v>
      </c>
      <c r="H17" s="499">
        <v>1.69</v>
      </c>
      <c r="I17" s="821">
        <v>1706400</v>
      </c>
      <c r="J17" s="499">
        <v>1.69</v>
      </c>
      <c r="K17" s="821">
        <v>1706400</v>
      </c>
      <c r="L17" s="499">
        <v>1.69</v>
      </c>
      <c r="M17" s="821">
        <v>1706400</v>
      </c>
      <c r="N17" s="499">
        <v>1.69</v>
      </c>
      <c r="O17" s="821">
        <v>1706400</v>
      </c>
      <c r="P17" s="499">
        <v>1.69</v>
      </c>
      <c r="Q17" s="821">
        <v>1706400</v>
      </c>
      <c r="R17" s="499">
        <v>1.69</v>
      </c>
      <c r="S17" s="821">
        <v>1706400</v>
      </c>
      <c r="T17" s="499">
        <v>1.69</v>
      </c>
      <c r="U17" s="821">
        <v>1706400</v>
      </c>
      <c r="V17" s="499">
        <v>1.69</v>
      </c>
      <c r="W17" s="821">
        <v>1706400</v>
      </c>
      <c r="X17" s="499">
        <v>1.69</v>
      </c>
      <c r="Y17" s="821">
        <v>1706400</v>
      </c>
      <c r="Z17" s="499">
        <v>1.69</v>
      </c>
      <c r="AA17" s="821">
        <v>1706400</v>
      </c>
      <c r="AB17" s="499">
        <v>1.69</v>
      </c>
      <c r="AC17" s="821">
        <v>1706400</v>
      </c>
      <c r="AD17" s="499">
        <v>1.69</v>
      </c>
      <c r="AE17" s="821">
        <v>1706400</v>
      </c>
      <c r="AF17" s="499">
        <v>1.69</v>
      </c>
      <c r="AG17" s="821">
        <v>1706400</v>
      </c>
      <c r="AH17" s="499">
        <v>1.68</v>
      </c>
      <c r="AI17" s="821">
        <v>1706400</v>
      </c>
      <c r="AJ17" s="499">
        <v>1.68</v>
      </c>
      <c r="AK17" s="821">
        <v>1706400</v>
      </c>
      <c r="AL17" s="499">
        <v>1.68</v>
      </c>
      <c r="AM17" s="821">
        <v>1706400</v>
      </c>
      <c r="AN17" s="499">
        <v>1.68</v>
      </c>
      <c r="AO17" s="821">
        <v>1706400</v>
      </c>
      <c r="AP17" s="499">
        <v>1.68</v>
      </c>
      <c r="AQ17" s="821">
        <v>1706400</v>
      </c>
      <c r="AR17" s="499">
        <v>1.68</v>
      </c>
    </row>
    <row r="18" spans="1:44" ht="16.5" thickBot="1">
      <c r="A18" s="920" t="s">
        <v>127</v>
      </c>
      <c r="B18" s="920"/>
      <c r="C18" s="414">
        <f t="shared" ref="C18:H18" si="12">SUM(C16:C17)</f>
        <v>1706400</v>
      </c>
      <c r="D18" s="414">
        <f t="shared" si="12"/>
        <v>1.69</v>
      </c>
      <c r="E18" s="414">
        <f t="shared" si="12"/>
        <v>1706400</v>
      </c>
      <c r="F18" s="414">
        <f t="shared" si="12"/>
        <v>1.69</v>
      </c>
      <c r="G18" s="414">
        <f t="shared" si="12"/>
        <v>1706400</v>
      </c>
      <c r="H18" s="414">
        <f t="shared" si="12"/>
        <v>1.69</v>
      </c>
      <c r="I18" s="414">
        <f t="shared" ref="I18:P18" si="13">SUM(I16:I17)</f>
        <v>1706400</v>
      </c>
      <c r="J18" s="414">
        <f t="shared" si="13"/>
        <v>1.69</v>
      </c>
      <c r="K18" s="414">
        <f t="shared" si="13"/>
        <v>1706400</v>
      </c>
      <c r="L18" s="414">
        <f t="shared" si="13"/>
        <v>1.69</v>
      </c>
      <c r="M18" s="414">
        <f t="shared" si="13"/>
        <v>1706400</v>
      </c>
      <c r="N18" s="414">
        <f t="shared" si="13"/>
        <v>1.69</v>
      </c>
      <c r="O18" s="414">
        <f t="shared" si="13"/>
        <v>1706400</v>
      </c>
      <c r="P18" s="414">
        <f t="shared" si="13"/>
        <v>1.69</v>
      </c>
      <c r="Q18" s="414">
        <f t="shared" ref="Q18:V18" si="14">SUM(Q16:Q17)</f>
        <v>1706400</v>
      </c>
      <c r="R18" s="414">
        <f t="shared" si="14"/>
        <v>1.69</v>
      </c>
      <c r="S18" s="414">
        <f t="shared" si="14"/>
        <v>1706400</v>
      </c>
      <c r="T18" s="414">
        <f t="shared" si="14"/>
        <v>1.69</v>
      </c>
      <c r="U18" s="414">
        <f t="shared" si="14"/>
        <v>1706400</v>
      </c>
      <c r="V18" s="414">
        <f t="shared" si="14"/>
        <v>1.69</v>
      </c>
      <c r="W18" s="414">
        <f t="shared" ref="W18:AD18" si="15">SUM(W16:W17)</f>
        <v>1706400</v>
      </c>
      <c r="X18" s="414">
        <f t="shared" si="15"/>
        <v>1.69</v>
      </c>
      <c r="Y18" s="414">
        <f t="shared" si="15"/>
        <v>1706400</v>
      </c>
      <c r="Z18" s="414">
        <f t="shared" si="15"/>
        <v>1.69</v>
      </c>
      <c r="AA18" s="414">
        <f t="shared" si="15"/>
        <v>1706400</v>
      </c>
      <c r="AB18" s="414">
        <f t="shared" si="15"/>
        <v>1.69</v>
      </c>
      <c r="AC18" s="414">
        <f t="shared" si="15"/>
        <v>1706400</v>
      </c>
      <c r="AD18" s="414">
        <f t="shared" si="15"/>
        <v>1.69</v>
      </c>
      <c r="AE18" s="414">
        <f t="shared" ref="AE18:AJ18" si="16">SUM(AE16:AE17)</f>
        <v>1706400</v>
      </c>
      <c r="AF18" s="414">
        <f t="shared" si="16"/>
        <v>1.69</v>
      </c>
      <c r="AG18" s="414">
        <f t="shared" si="16"/>
        <v>1706400</v>
      </c>
      <c r="AH18" s="414">
        <f t="shared" si="16"/>
        <v>1.68</v>
      </c>
      <c r="AI18" s="414">
        <f t="shared" si="16"/>
        <v>1706400</v>
      </c>
      <c r="AJ18" s="414">
        <f t="shared" si="16"/>
        <v>1.68</v>
      </c>
      <c r="AK18" s="414">
        <f t="shared" ref="AK18:AP18" si="17">SUM(AK16:AK17)</f>
        <v>1706400</v>
      </c>
      <c r="AL18" s="414">
        <f t="shared" si="17"/>
        <v>1.68</v>
      </c>
      <c r="AM18" s="414">
        <f t="shared" si="17"/>
        <v>1706400</v>
      </c>
      <c r="AN18" s="414">
        <f t="shared" si="17"/>
        <v>1.68</v>
      </c>
      <c r="AO18" s="414">
        <f t="shared" si="17"/>
        <v>1706400</v>
      </c>
      <c r="AP18" s="414">
        <f t="shared" si="17"/>
        <v>1.68</v>
      </c>
      <c r="AQ18" s="414">
        <f>SUM(AQ16:AQ17)</f>
        <v>1706400</v>
      </c>
      <c r="AR18" s="414">
        <f>SUM(AR16:AR17)</f>
        <v>1.68</v>
      </c>
    </row>
    <row r="19" spans="1:44">
      <c r="A19" s="704" t="s">
        <v>115</v>
      </c>
      <c r="B19" s="692"/>
      <c r="C19" s="500">
        <v>550495</v>
      </c>
      <c r="D19" s="769">
        <v>0.54</v>
      </c>
      <c r="E19" s="500">
        <v>550495</v>
      </c>
      <c r="F19" s="769">
        <v>0.54</v>
      </c>
      <c r="G19" s="500">
        <v>550495</v>
      </c>
      <c r="H19" s="769">
        <v>0.54</v>
      </c>
      <c r="I19" s="500">
        <v>550495</v>
      </c>
      <c r="J19" s="769">
        <v>0.54</v>
      </c>
      <c r="K19" s="500">
        <v>550495</v>
      </c>
      <c r="L19" s="769">
        <v>0.54</v>
      </c>
      <c r="M19" s="500">
        <v>550495</v>
      </c>
      <c r="N19" s="769">
        <v>0.55000000000000004</v>
      </c>
      <c r="O19" s="500">
        <v>550495</v>
      </c>
      <c r="P19" s="769">
        <v>0.55000000000000004</v>
      </c>
      <c r="Q19" s="500">
        <v>550495</v>
      </c>
      <c r="R19" s="769">
        <v>0.55000000000000004</v>
      </c>
      <c r="S19" s="500">
        <v>550495</v>
      </c>
      <c r="T19" s="769">
        <v>0.55000000000000004</v>
      </c>
      <c r="U19" s="500">
        <v>550495</v>
      </c>
      <c r="V19" s="769">
        <v>0.55000000000000004</v>
      </c>
      <c r="W19" s="500">
        <v>550495</v>
      </c>
      <c r="X19" s="769">
        <v>0.55000000000000004</v>
      </c>
      <c r="Y19" s="500">
        <v>550495</v>
      </c>
      <c r="Z19" s="769">
        <v>0.54</v>
      </c>
      <c r="AA19" s="500">
        <v>550495</v>
      </c>
      <c r="AB19" s="769">
        <v>0.54</v>
      </c>
      <c r="AC19" s="500">
        <v>550495</v>
      </c>
      <c r="AD19" s="769">
        <v>0.54</v>
      </c>
      <c r="AE19" s="500">
        <v>550495</v>
      </c>
      <c r="AF19" s="769">
        <v>0.54</v>
      </c>
      <c r="AG19" s="500">
        <v>550495</v>
      </c>
      <c r="AH19" s="769">
        <v>0.54</v>
      </c>
      <c r="AI19" s="500">
        <v>550495</v>
      </c>
      <c r="AJ19" s="769">
        <v>0.54</v>
      </c>
      <c r="AK19" s="500">
        <v>550495</v>
      </c>
      <c r="AL19" s="769">
        <v>0.54</v>
      </c>
      <c r="AM19" s="500">
        <v>550495</v>
      </c>
      <c r="AN19" s="769">
        <v>0.54</v>
      </c>
      <c r="AO19" s="500">
        <v>550495</v>
      </c>
      <c r="AP19" s="769">
        <v>0.54</v>
      </c>
      <c r="AQ19" s="500">
        <v>550495</v>
      </c>
      <c r="AR19" s="769">
        <v>0.53</v>
      </c>
    </row>
    <row r="20" spans="1:44">
      <c r="A20" s="704" t="s">
        <v>116</v>
      </c>
      <c r="B20" s="692"/>
      <c r="C20" s="502">
        <v>1188246.17</v>
      </c>
      <c r="D20" s="770">
        <v>1.17</v>
      </c>
      <c r="E20" s="502">
        <v>1188246.17</v>
      </c>
      <c r="F20" s="770">
        <v>1.17</v>
      </c>
      <c r="G20" s="502">
        <v>1188246.17</v>
      </c>
      <c r="H20" s="770">
        <v>1.18</v>
      </c>
      <c r="I20" s="502">
        <v>1188246.17</v>
      </c>
      <c r="J20" s="770">
        <v>1.18</v>
      </c>
      <c r="K20" s="502">
        <v>1188246.17</v>
      </c>
      <c r="L20" s="770">
        <v>1.17</v>
      </c>
      <c r="M20" s="502">
        <v>1188246.17</v>
      </c>
      <c r="N20" s="770">
        <v>1.17</v>
      </c>
      <c r="O20" s="502">
        <v>1188246.17</v>
      </c>
      <c r="P20" s="770">
        <v>1.17</v>
      </c>
      <c r="Q20" s="502">
        <v>1188246.17</v>
      </c>
      <c r="R20" s="770">
        <v>1.17</v>
      </c>
      <c r="S20" s="502">
        <v>1188246.17</v>
      </c>
      <c r="T20" s="770">
        <v>1.17</v>
      </c>
      <c r="U20" s="502">
        <v>1188246.17</v>
      </c>
      <c r="V20" s="770">
        <v>1.17</v>
      </c>
      <c r="W20" s="502">
        <v>1188246.17</v>
      </c>
      <c r="X20" s="770">
        <v>1.17</v>
      </c>
      <c r="Y20" s="502">
        <v>1188246.17</v>
      </c>
      <c r="Z20" s="770">
        <v>1.17</v>
      </c>
      <c r="AA20" s="502">
        <v>1188246.17</v>
      </c>
      <c r="AB20" s="770">
        <v>1.17</v>
      </c>
      <c r="AC20" s="502">
        <v>1188246.17</v>
      </c>
      <c r="AD20" s="770">
        <v>1.17</v>
      </c>
      <c r="AE20" s="502">
        <v>1188246.17</v>
      </c>
      <c r="AF20" s="770">
        <v>1.17</v>
      </c>
      <c r="AG20" s="502">
        <v>1188246.17</v>
      </c>
      <c r="AH20" s="770">
        <v>1.17</v>
      </c>
      <c r="AI20" s="502">
        <v>1188246.17</v>
      </c>
      <c r="AJ20" s="770">
        <v>1.17</v>
      </c>
      <c r="AK20" s="502">
        <v>1188246.17</v>
      </c>
      <c r="AL20" s="770">
        <v>1.17</v>
      </c>
      <c r="AM20" s="502">
        <v>1188246.17</v>
      </c>
      <c r="AN20" s="770">
        <v>1.17</v>
      </c>
      <c r="AO20" s="502">
        <v>1188246.17</v>
      </c>
      <c r="AP20" s="770">
        <v>1.17</v>
      </c>
      <c r="AQ20" s="502">
        <v>1188246.17</v>
      </c>
      <c r="AR20" s="770">
        <v>1.17</v>
      </c>
    </row>
    <row r="21" spans="1:44" ht="16.5" thickBot="1">
      <c r="A21" s="704" t="s">
        <v>117</v>
      </c>
      <c r="B21" s="692"/>
      <c r="C21" s="503">
        <v>5267242.53</v>
      </c>
      <c r="D21" s="769">
        <v>5.18</v>
      </c>
      <c r="E21" s="503">
        <v>5267242.53</v>
      </c>
      <c r="F21" s="769">
        <v>5.19</v>
      </c>
      <c r="G21" s="503">
        <v>5267242.53</v>
      </c>
      <c r="H21" s="769">
        <v>5.21</v>
      </c>
      <c r="I21" s="503">
        <v>5267242.53</v>
      </c>
      <c r="J21" s="769">
        <v>5.21</v>
      </c>
      <c r="K21" s="503">
        <v>5267242.53</v>
      </c>
      <c r="L21" s="769">
        <v>5.21</v>
      </c>
      <c r="M21" s="503">
        <v>5267242.53</v>
      </c>
      <c r="N21" s="769">
        <v>5.2</v>
      </c>
      <c r="O21" s="503">
        <v>5267242.53</v>
      </c>
      <c r="P21" s="769">
        <v>5.2</v>
      </c>
      <c r="Q21" s="503">
        <v>5267242.53</v>
      </c>
      <c r="R21" s="769">
        <v>5.2</v>
      </c>
      <c r="S21" s="503">
        <v>5267242.53</v>
      </c>
      <c r="T21" s="769">
        <v>5.2</v>
      </c>
      <c r="U21" s="503">
        <v>5267242.53</v>
      </c>
      <c r="V21" s="769">
        <v>5.2</v>
      </c>
      <c r="W21" s="503">
        <v>5267242.53</v>
      </c>
      <c r="X21" s="769">
        <v>5.19</v>
      </c>
      <c r="Y21" s="503">
        <v>5267242.53</v>
      </c>
      <c r="Z21" s="769">
        <v>5.2</v>
      </c>
      <c r="AA21" s="503">
        <v>5267242.53</v>
      </c>
      <c r="AB21" s="769">
        <v>5.2</v>
      </c>
      <c r="AC21" s="503">
        <v>5267242.53</v>
      </c>
      <c r="AD21" s="769">
        <v>5.2</v>
      </c>
      <c r="AE21" s="503">
        <v>5267242.53</v>
      </c>
      <c r="AF21" s="769">
        <v>5.2</v>
      </c>
      <c r="AG21" s="503">
        <v>5267242.53</v>
      </c>
      <c r="AH21" s="769">
        <v>5.19</v>
      </c>
      <c r="AI21" s="503">
        <v>5267242.53</v>
      </c>
      <c r="AJ21" s="769">
        <v>5.19</v>
      </c>
      <c r="AK21" s="503">
        <v>5267242.53</v>
      </c>
      <c r="AL21" s="769">
        <v>5.19</v>
      </c>
      <c r="AM21" s="503">
        <v>5267242.53</v>
      </c>
      <c r="AN21" s="769">
        <v>5.19</v>
      </c>
      <c r="AO21" s="503">
        <v>5267242.53</v>
      </c>
      <c r="AP21" s="769">
        <v>5.19</v>
      </c>
      <c r="AQ21" s="503">
        <v>5267242.53</v>
      </c>
      <c r="AR21" s="769">
        <v>5.19</v>
      </c>
    </row>
    <row r="22" spans="1:44" ht="16.5" thickBot="1">
      <c r="A22" s="903" t="s">
        <v>126</v>
      </c>
      <c r="B22" s="904"/>
      <c r="C22" s="414">
        <f t="shared" ref="C22:H22" si="18">SUM(C19:C21)</f>
        <v>7005983.7000000002</v>
      </c>
      <c r="D22" s="414">
        <f t="shared" si="18"/>
        <v>6.89</v>
      </c>
      <c r="E22" s="414">
        <f t="shared" si="18"/>
        <v>7005983.7000000002</v>
      </c>
      <c r="F22" s="414">
        <f t="shared" si="18"/>
        <v>6.9</v>
      </c>
      <c r="G22" s="414">
        <f t="shared" si="18"/>
        <v>7005983.7000000002</v>
      </c>
      <c r="H22" s="414">
        <f t="shared" si="18"/>
        <v>6.93</v>
      </c>
      <c r="I22" s="414">
        <f t="shared" ref="I22:P22" si="19">SUM(I19:I21)</f>
        <v>7005983.7000000002</v>
      </c>
      <c r="J22" s="414">
        <f t="shared" si="19"/>
        <v>6.93</v>
      </c>
      <c r="K22" s="414">
        <f t="shared" si="19"/>
        <v>7005983.7000000002</v>
      </c>
      <c r="L22" s="414">
        <f t="shared" si="19"/>
        <v>6.92</v>
      </c>
      <c r="M22" s="414">
        <f t="shared" si="19"/>
        <v>7005983.7000000002</v>
      </c>
      <c r="N22" s="414">
        <f t="shared" si="19"/>
        <v>6.92</v>
      </c>
      <c r="O22" s="414">
        <f t="shared" si="19"/>
        <v>7005983.7000000002</v>
      </c>
      <c r="P22" s="414">
        <f t="shared" si="19"/>
        <v>6.92</v>
      </c>
      <c r="Q22" s="414">
        <f t="shared" ref="Q22:V22" si="20">SUM(Q19:Q21)</f>
        <v>7005983.7000000002</v>
      </c>
      <c r="R22" s="414">
        <f t="shared" si="20"/>
        <v>6.92</v>
      </c>
      <c r="S22" s="414">
        <f t="shared" si="20"/>
        <v>7005983.7000000002</v>
      </c>
      <c r="T22" s="414">
        <f t="shared" si="20"/>
        <v>6.92</v>
      </c>
      <c r="U22" s="414">
        <f t="shared" si="20"/>
        <v>7005983.7000000002</v>
      </c>
      <c r="V22" s="414">
        <f t="shared" si="20"/>
        <v>6.92</v>
      </c>
      <c r="W22" s="414">
        <f t="shared" ref="W22:AD22" si="21">SUM(W19:W21)</f>
        <v>7005983.7000000002</v>
      </c>
      <c r="X22" s="414">
        <f t="shared" si="21"/>
        <v>6.91</v>
      </c>
      <c r="Y22" s="414">
        <f t="shared" si="21"/>
        <v>7005983.7000000002</v>
      </c>
      <c r="Z22" s="414">
        <f t="shared" si="21"/>
        <v>6.91</v>
      </c>
      <c r="AA22" s="414">
        <f t="shared" si="21"/>
        <v>7005983.7000000002</v>
      </c>
      <c r="AB22" s="414">
        <f t="shared" si="21"/>
        <v>6.91</v>
      </c>
      <c r="AC22" s="414">
        <f t="shared" si="21"/>
        <v>7005983.7000000002</v>
      </c>
      <c r="AD22" s="414">
        <f t="shared" si="21"/>
        <v>6.91</v>
      </c>
      <c r="AE22" s="414">
        <f t="shared" ref="AE22:AJ22" si="22">SUM(AE19:AE21)</f>
        <v>7005983.7000000002</v>
      </c>
      <c r="AF22" s="414">
        <f t="shared" si="22"/>
        <v>6.91</v>
      </c>
      <c r="AG22" s="414">
        <f t="shared" si="22"/>
        <v>7005983.7000000002</v>
      </c>
      <c r="AH22" s="414">
        <f t="shared" si="22"/>
        <v>6.9</v>
      </c>
      <c r="AI22" s="414">
        <f t="shared" si="22"/>
        <v>7005983.7000000002</v>
      </c>
      <c r="AJ22" s="414">
        <f t="shared" si="22"/>
        <v>6.9</v>
      </c>
      <c r="AK22" s="414">
        <f t="shared" ref="AK22:AP22" si="23">SUM(AK19:AK21)</f>
        <v>7005983.7000000002</v>
      </c>
      <c r="AL22" s="414">
        <f t="shared" si="23"/>
        <v>6.9</v>
      </c>
      <c r="AM22" s="414">
        <f t="shared" si="23"/>
        <v>7005983.7000000002</v>
      </c>
      <c r="AN22" s="414">
        <f t="shared" si="23"/>
        <v>6.9</v>
      </c>
      <c r="AO22" s="414">
        <f t="shared" si="23"/>
        <v>7005983.7000000002</v>
      </c>
      <c r="AP22" s="414">
        <f t="shared" si="23"/>
        <v>6.9</v>
      </c>
      <c r="AQ22" s="414">
        <f>SUM(AQ19:AQ21)</f>
        <v>7005983.7000000002</v>
      </c>
      <c r="AR22" s="414">
        <f>SUM(AR19:AR21)</f>
        <v>6.8900000000000006</v>
      </c>
    </row>
    <row r="23" spans="1:44">
      <c r="A23" s="96" t="s">
        <v>45</v>
      </c>
      <c r="B23" s="56" t="s">
        <v>58</v>
      </c>
      <c r="C23" s="482">
        <v>1851.07</v>
      </c>
      <c r="D23" s="752">
        <v>0</v>
      </c>
      <c r="E23" s="482">
        <v>1851.07</v>
      </c>
      <c r="F23" s="752">
        <v>0</v>
      </c>
      <c r="G23" s="482">
        <v>1851.07</v>
      </c>
      <c r="H23" s="752">
        <v>0</v>
      </c>
      <c r="I23" s="482">
        <v>72382.25</v>
      </c>
      <c r="J23" s="752">
        <v>7.0000000000000007E-2</v>
      </c>
      <c r="K23" s="482">
        <v>6025761.3300000001</v>
      </c>
      <c r="L23" s="826">
        <v>5.96</v>
      </c>
      <c r="M23" s="482">
        <v>6025761.3300000001</v>
      </c>
      <c r="N23" s="826">
        <v>5.96</v>
      </c>
      <c r="O23" s="831">
        <v>1761.33</v>
      </c>
      <c r="P23" s="826">
        <v>0</v>
      </c>
      <c r="Q23" s="831">
        <v>1761.33</v>
      </c>
      <c r="R23" s="826">
        <v>0</v>
      </c>
      <c r="S23" s="831">
        <v>1761.33</v>
      </c>
      <c r="T23" s="826">
        <v>0</v>
      </c>
      <c r="U23" s="831">
        <v>1761.33</v>
      </c>
      <c r="V23" s="826">
        <v>0</v>
      </c>
      <c r="W23" s="831">
        <v>1761.33</v>
      </c>
      <c r="X23" s="826">
        <v>0</v>
      </c>
      <c r="Y23" s="831">
        <v>1761.33</v>
      </c>
      <c r="Z23" s="826">
        <v>0</v>
      </c>
      <c r="AA23" s="831">
        <v>0</v>
      </c>
      <c r="AB23" s="826">
        <v>0</v>
      </c>
      <c r="AC23" s="831">
        <v>0</v>
      </c>
      <c r="AD23" s="826">
        <v>0</v>
      </c>
      <c r="AE23" s="831">
        <v>0</v>
      </c>
      <c r="AF23" s="826">
        <v>0</v>
      </c>
      <c r="AG23" s="831">
        <v>0</v>
      </c>
      <c r="AH23" s="826">
        <v>0</v>
      </c>
      <c r="AI23" s="847">
        <v>119364.84</v>
      </c>
      <c r="AJ23" s="826">
        <v>0.12</v>
      </c>
      <c r="AK23" s="847">
        <v>0</v>
      </c>
      <c r="AL23" s="826">
        <v>0</v>
      </c>
      <c r="AM23" s="847">
        <v>0</v>
      </c>
      <c r="AN23" s="826">
        <v>0</v>
      </c>
      <c r="AO23" s="847">
        <v>0</v>
      </c>
      <c r="AP23" s="826">
        <v>0</v>
      </c>
      <c r="AQ23" s="851">
        <v>0</v>
      </c>
      <c r="AR23" s="826">
        <v>0</v>
      </c>
    </row>
    <row r="24" spans="1:44">
      <c r="A24" s="99" t="s">
        <v>45</v>
      </c>
      <c r="B24" s="56" t="s">
        <v>58</v>
      </c>
      <c r="C24" s="482">
        <v>196995.85</v>
      </c>
      <c r="D24" s="752">
        <v>0.19</v>
      </c>
      <c r="E24" s="482">
        <v>196995.85</v>
      </c>
      <c r="F24" s="752">
        <v>0.19</v>
      </c>
      <c r="G24" s="482">
        <v>0</v>
      </c>
      <c r="H24" s="752">
        <v>0</v>
      </c>
      <c r="I24" s="482">
        <v>2691</v>
      </c>
      <c r="J24" s="752">
        <v>0</v>
      </c>
      <c r="K24" s="482">
        <v>72382.25</v>
      </c>
      <c r="L24" s="826">
        <v>7.0000000000000007E-2</v>
      </c>
      <c r="M24" s="482">
        <v>79516.52</v>
      </c>
      <c r="N24" s="826">
        <v>7.0000000000000007E-2</v>
      </c>
      <c r="O24" s="831">
        <v>3516.52</v>
      </c>
      <c r="P24" s="826">
        <v>0</v>
      </c>
      <c r="Q24" s="831">
        <v>3516.52</v>
      </c>
      <c r="R24" s="826">
        <v>0</v>
      </c>
      <c r="S24" s="831">
        <v>3516.52</v>
      </c>
      <c r="T24" s="826">
        <v>0</v>
      </c>
      <c r="U24" s="831">
        <v>3516.52</v>
      </c>
      <c r="V24" s="826">
        <v>0</v>
      </c>
      <c r="W24" s="831">
        <v>3516.52</v>
      </c>
      <c r="X24" s="826">
        <v>0</v>
      </c>
      <c r="Y24" s="831">
        <v>9167.4699999999993</v>
      </c>
      <c r="Z24" s="826">
        <v>0.01</v>
      </c>
      <c r="AA24" s="831">
        <v>1928.8</v>
      </c>
      <c r="AB24" s="826">
        <v>0</v>
      </c>
      <c r="AC24" s="831">
        <v>1928.8</v>
      </c>
      <c r="AD24" s="826">
        <v>0</v>
      </c>
      <c r="AE24" s="831">
        <v>1928.8</v>
      </c>
      <c r="AF24" s="826">
        <v>0</v>
      </c>
      <c r="AG24" s="831">
        <v>1928.8</v>
      </c>
      <c r="AH24" s="826">
        <v>0</v>
      </c>
      <c r="AI24" s="831">
        <v>1928.8</v>
      </c>
      <c r="AJ24" s="826">
        <v>0</v>
      </c>
      <c r="AK24" s="831">
        <v>293.64</v>
      </c>
      <c r="AL24" s="826">
        <v>0</v>
      </c>
      <c r="AM24" s="831">
        <v>293.64</v>
      </c>
      <c r="AN24" s="826">
        <v>0</v>
      </c>
      <c r="AO24" s="831">
        <v>293.64</v>
      </c>
      <c r="AP24" s="826">
        <v>0</v>
      </c>
      <c r="AQ24" s="831">
        <v>293.64</v>
      </c>
      <c r="AR24" s="826">
        <v>0</v>
      </c>
    </row>
    <row r="25" spans="1:44">
      <c r="A25" s="99" t="s">
        <v>45</v>
      </c>
      <c r="B25" s="56" t="s">
        <v>58</v>
      </c>
      <c r="C25" s="482">
        <v>12598.21</v>
      </c>
      <c r="D25" s="752">
        <v>0.01</v>
      </c>
      <c r="E25" s="482">
        <v>12598.21</v>
      </c>
      <c r="F25" s="752">
        <v>0.01</v>
      </c>
      <c r="G25" s="482">
        <v>36383.230000000003</v>
      </c>
      <c r="H25" s="752">
        <v>0.04</v>
      </c>
      <c r="I25" s="482">
        <v>36383.230000000003</v>
      </c>
      <c r="J25" s="752">
        <v>0.04</v>
      </c>
      <c r="K25" s="482">
        <v>18411.97</v>
      </c>
      <c r="L25" s="826">
        <v>0.02</v>
      </c>
      <c r="M25" s="482">
        <v>18411.97</v>
      </c>
      <c r="N25" s="826">
        <v>0.02</v>
      </c>
      <c r="O25" s="831">
        <v>21064.97</v>
      </c>
      <c r="P25" s="826">
        <v>0.02</v>
      </c>
      <c r="Q25" s="831">
        <v>21064.97</v>
      </c>
      <c r="R25" s="826">
        <v>0.02</v>
      </c>
      <c r="S25" s="831">
        <v>21064.97</v>
      </c>
      <c r="T25" s="826">
        <v>0.02</v>
      </c>
      <c r="U25" s="831">
        <v>21064.97</v>
      </c>
      <c r="V25" s="826">
        <v>0.02</v>
      </c>
      <c r="W25" s="831">
        <v>21064.97</v>
      </c>
      <c r="X25" s="826">
        <v>0.02</v>
      </c>
      <c r="Y25" s="831">
        <v>21064.97</v>
      </c>
      <c r="Z25" s="826">
        <v>0.02</v>
      </c>
      <c r="AA25" s="831">
        <v>0</v>
      </c>
      <c r="AB25" s="826">
        <v>0</v>
      </c>
      <c r="AC25" s="831">
        <v>0</v>
      </c>
      <c r="AD25" s="826">
        <v>0</v>
      </c>
      <c r="AE25" s="831">
        <v>0</v>
      </c>
      <c r="AF25" s="826">
        <v>0</v>
      </c>
      <c r="AG25" s="831">
        <v>0</v>
      </c>
      <c r="AH25" s="826">
        <v>0</v>
      </c>
      <c r="AI25" s="831">
        <v>0</v>
      </c>
      <c r="AJ25" s="826">
        <v>0</v>
      </c>
      <c r="AK25" s="831">
        <v>0</v>
      </c>
      <c r="AL25" s="826">
        <v>0</v>
      </c>
      <c r="AM25" s="831">
        <v>0</v>
      </c>
      <c r="AN25" s="826">
        <v>0</v>
      </c>
      <c r="AO25" s="831">
        <v>0</v>
      </c>
      <c r="AP25" s="826">
        <v>0</v>
      </c>
      <c r="AQ25" s="831">
        <v>0</v>
      </c>
      <c r="AR25" s="826">
        <v>0</v>
      </c>
    </row>
    <row r="26" spans="1:44" ht="16.5" thickBot="1">
      <c r="A26" s="101"/>
      <c r="C26" s="482"/>
      <c r="D26" s="752"/>
      <c r="E26" s="482"/>
      <c r="F26" s="752"/>
      <c r="G26" s="482"/>
      <c r="H26" s="752"/>
      <c r="I26" s="482"/>
      <c r="J26" s="752"/>
      <c r="K26" s="482">
        <v>36383.230000000003</v>
      </c>
      <c r="L26" s="826">
        <v>0.04</v>
      </c>
      <c r="M26" s="482">
        <v>36383.230000000003</v>
      </c>
      <c r="N26" s="826">
        <v>0.04</v>
      </c>
      <c r="O26" s="831">
        <v>32300.61</v>
      </c>
      <c r="P26" s="826">
        <v>0.03</v>
      </c>
      <c r="Q26" s="832">
        <v>22369.19</v>
      </c>
      <c r="R26" s="826">
        <v>0.02</v>
      </c>
      <c r="S26" s="832">
        <v>22369.19</v>
      </c>
      <c r="T26" s="826">
        <v>0.02</v>
      </c>
      <c r="U26" s="832">
        <v>22369.19</v>
      </c>
      <c r="V26" s="826">
        <v>0.02</v>
      </c>
      <c r="W26" s="832">
        <v>22369.19</v>
      </c>
      <c r="X26" s="826">
        <v>0.02</v>
      </c>
      <c r="Y26" s="832">
        <v>22369.19</v>
      </c>
      <c r="Z26" s="826">
        <v>0.02</v>
      </c>
      <c r="AA26" s="832">
        <v>2992.99</v>
      </c>
      <c r="AB26" s="826">
        <v>0</v>
      </c>
      <c r="AC26" s="832">
        <v>2992.99</v>
      </c>
      <c r="AD26" s="826">
        <v>0</v>
      </c>
      <c r="AE26" s="832">
        <v>2992.99</v>
      </c>
      <c r="AF26" s="826">
        <v>0</v>
      </c>
      <c r="AG26" s="832">
        <v>10172.99</v>
      </c>
      <c r="AH26" s="826">
        <v>0.01</v>
      </c>
      <c r="AI26" s="831">
        <v>10172.99</v>
      </c>
      <c r="AJ26" s="826">
        <v>0.01</v>
      </c>
      <c r="AK26" s="832">
        <v>2438</v>
      </c>
      <c r="AL26" s="826">
        <v>0</v>
      </c>
      <c r="AM26" s="832">
        <v>18238</v>
      </c>
      <c r="AN26" s="826">
        <v>0.02</v>
      </c>
      <c r="AO26" s="832">
        <v>21238.58</v>
      </c>
      <c r="AP26" s="826">
        <v>0.02</v>
      </c>
      <c r="AQ26" s="831">
        <v>23257.58</v>
      </c>
      <c r="AR26" s="826">
        <v>0.02</v>
      </c>
    </row>
    <row r="27" spans="1:44">
      <c r="A27" s="101"/>
      <c r="B27" s="56" t="s">
        <v>58</v>
      </c>
      <c r="C27" s="48">
        <v>4500000</v>
      </c>
      <c r="D27" s="752">
        <v>4.43</v>
      </c>
      <c r="E27" s="48">
        <v>4500000</v>
      </c>
      <c r="F27" s="752">
        <v>4.43</v>
      </c>
      <c r="G27" s="48">
        <v>4500000</v>
      </c>
      <c r="H27" s="752">
        <v>4.45</v>
      </c>
      <c r="I27" s="48">
        <v>4500000</v>
      </c>
      <c r="J27" s="752">
        <v>4.45</v>
      </c>
      <c r="K27" s="48">
        <v>4500000</v>
      </c>
      <c r="L27" s="826">
        <v>4.4400000000000004</v>
      </c>
      <c r="M27" s="48">
        <v>4500000</v>
      </c>
      <c r="N27" s="826">
        <v>4.4400000000000004</v>
      </c>
      <c r="O27" s="48">
        <v>4500000</v>
      </c>
      <c r="P27" s="826">
        <v>4.4400000000000004</v>
      </c>
      <c r="Q27" s="48">
        <v>4500000</v>
      </c>
      <c r="R27" s="826">
        <v>4.45</v>
      </c>
      <c r="S27" s="48">
        <v>4500000</v>
      </c>
      <c r="T27" s="826">
        <v>4.4400000000000004</v>
      </c>
      <c r="U27" s="48">
        <v>4500000</v>
      </c>
      <c r="V27" s="826">
        <v>4.4400000000000004</v>
      </c>
      <c r="W27" s="48">
        <v>4500000</v>
      </c>
      <c r="X27" s="826">
        <v>4.4400000000000004</v>
      </c>
      <c r="Y27" s="48">
        <v>4500000</v>
      </c>
      <c r="Z27" s="826">
        <v>4.4400000000000004</v>
      </c>
      <c r="AA27" s="48">
        <v>4500000</v>
      </c>
      <c r="AB27" s="826">
        <v>4.4400000000000004</v>
      </c>
      <c r="AC27" s="48">
        <v>4500000</v>
      </c>
      <c r="AD27" s="826">
        <v>4.4400000000000004</v>
      </c>
      <c r="AE27" s="48">
        <v>4500000</v>
      </c>
      <c r="AF27" s="826">
        <v>4.4400000000000004</v>
      </c>
      <c r="AG27" s="48">
        <v>4500000</v>
      </c>
      <c r="AH27" s="826">
        <v>4.43</v>
      </c>
      <c r="AI27" s="48">
        <v>4500000</v>
      </c>
      <c r="AJ27" s="826">
        <v>4.43</v>
      </c>
      <c r="AK27" s="48">
        <v>4500000</v>
      </c>
      <c r="AL27" s="826">
        <v>4.43</v>
      </c>
      <c r="AM27" s="48">
        <v>4500000</v>
      </c>
      <c r="AN27" s="826">
        <v>4.43</v>
      </c>
      <c r="AO27" s="48">
        <v>4500000</v>
      </c>
      <c r="AP27" s="826">
        <v>4.43</v>
      </c>
      <c r="AQ27" s="48">
        <v>4500000</v>
      </c>
      <c r="AR27" s="826">
        <v>4.43</v>
      </c>
    </row>
    <row r="28" spans="1:44">
      <c r="A28" s="101"/>
      <c r="B28" s="56" t="s">
        <v>58</v>
      </c>
      <c r="C28" s="482">
        <v>1509000</v>
      </c>
      <c r="D28" s="752">
        <v>1.49</v>
      </c>
      <c r="E28" s="482">
        <v>1509000</v>
      </c>
      <c r="F28" s="752">
        <v>1.49</v>
      </c>
      <c r="G28" s="482">
        <v>1109000</v>
      </c>
      <c r="H28" s="752">
        <v>1.1000000000000001</v>
      </c>
      <c r="I28" s="482">
        <v>1109000</v>
      </c>
      <c r="J28" s="752">
        <v>1.1000000000000001</v>
      </c>
      <c r="K28" s="482">
        <v>1109000</v>
      </c>
      <c r="L28" s="826">
        <v>1.0900000000000001</v>
      </c>
      <c r="M28" s="482">
        <v>1109000</v>
      </c>
      <c r="N28" s="826">
        <v>1.0900000000000001</v>
      </c>
      <c r="O28" s="811">
        <v>709000</v>
      </c>
      <c r="P28" s="826">
        <v>0.7</v>
      </c>
      <c r="Q28" s="815">
        <v>709000</v>
      </c>
      <c r="R28" s="826">
        <v>0.7</v>
      </c>
      <c r="S28" s="815">
        <v>709000</v>
      </c>
      <c r="T28" s="826">
        <v>0.7</v>
      </c>
      <c r="U28" s="815">
        <v>709000</v>
      </c>
      <c r="V28" s="826">
        <v>0.7</v>
      </c>
      <c r="W28" s="815">
        <v>709000</v>
      </c>
      <c r="X28" s="826">
        <v>0.7</v>
      </c>
      <c r="Y28" s="815">
        <v>709000</v>
      </c>
      <c r="Z28" s="826">
        <v>0.7</v>
      </c>
      <c r="AA28" s="811">
        <v>700000</v>
      </c>
      <c r="AB28" s="826">
        <v>0.69</v>
      </c>
      <c r="AC28" s="811">
        <v>700000</v>
      </c>
      <c r="AD28" s="826">
        <v>0.69</v>
      </c>
      <c r="AE28" s="811">
        <v>700000</v>
      </c>
      <c r="AF28" s="826">
        <v>0.69</v>
      </c>
      <c r="AG28" s="811">
        <v>700000</v>
      </c>
      <c r="AH28" s="826">
        <v>0.69</v>
      </c>
      <c r="AI28" s="815">
        <v>700000</v>
      </c>
      <c r="AJ28" s="826">
        <v>0.69</v>
      </c>
      <c r="AK28" s="847">
        <v>764000</v>
      </c>
      <c r="AL28" s="826">
        <v>0.75</v>
      </c>
      <c r="AM28" s="851">
        <v>764000</v>
      </c>
      <c r="AN28" s="826">
        <v>0.75</v>
      </c>
      <c r="AO28" s="851">
        <v>764000</v>
      </c>
      <c r="AP28" s="826">
        <v>0.75</v>
      </c>
      <c r="AQ28" s="851">
        <v>764000</v>
      </c>
      <c r="AR28" s="826">
        <v>0.75</v>
      </c>
    </row>
    <row r="29" spans="1:44">
      <c r="A29" s="103"/>
      <c r="B29" s="595" t="s">
        <v>102</v>
      </c>
      <c r="C29" s="48">
        <v>2000000</v>
      </c>
      <c r="D29" s="752">
        <v>1.97</v>
      </c>
      <c r="E29" s="48">
        <v>2000000</v>
      </c>
      <c r="F29" s="752">
        <v>1.97</v>
      </c>
      <c r="G29" s="48">
        <v>2000000</v>
      </c>
      <c r="H29" s="752">
        <v>1.98</v>
      </c>
      <c r="I29" s="48">
        <v>2000000</v>
      </c>
      <c r="J29" s="752">
        <v>1.98</v>
      </c>
      <c r="K29" s="48">
        <v>2000000</v>
      </c>
      <c r="L29" s="826">
        <v>1.98</v>
      </c>
      <c r="M29" s="48">
        <v>2000000</v>
      </c>
      <c r="N29" s="826">
        <v>1.98</v>
      </c>
      <c r="O29" s="48">
        <v>2000000</v>
      </c>
      <c r="P29" s="826">
        <v>1.98</v>
      </c>
      <c r="Q29" s="48">
        <v>2000000</v>
      </c>
      <c r="R29" s="826">
        <v>1.98</v>
      </c>
      <c r="S29" s="48">
        <v>2000000</v>
      </c>
      <c r="T29" s="826">
        <v>1.98</v>
      </c>
      <c r="U29" s="48">
        <v>2000000</v>
      </c>
      <c r="V29" s="826">
        <v>1.98</v>
      </c>
      <c r="W29" s="48">
        <v>2000000</v>
      </c>
      <c r="X29" s="826">
        <v>1.97</v>
      </c>
      <c r="Y29" s="48">
        <v>2000000</v>
      </c>
      <c r="Z29" s="826">
        <v>1.97</v>
      </c>
      <c r="AA29" s="48">
        <v>2000000</v>
      </c>
      <c r="AB29" s="826">
        <v>1.97</v>
      </c>
      <c r="AC29" s="48">
        <v>2000000</v>
      </c>
      <c r="AD29" s="826">
        <v>1.97</v>
      </c>
      <c r="AE29" s="48">
        <v>2000000</v>
      </c>
      <c r="AF29" s="826">
        <v>1.97</v>
      </c>
      <c r="AG29" s="48">
        <v>2000000</v>
      </c>
      <c r="AH29" s="826">
        <v>1.97</v>
      </c>
      <c r="AI29" s="48">
        <v>2000000</v>
      </c>
      <c r="AJ29" s="826">
        <v>1.97</v>
      </c>
      <c r="AK29" s="48">
        <v>2000000</v>
      </c>
      <c r="AL29" s="826">
        <v>1.97</v>
      </c>
      <c r="AM29" s="48">
        <v>2000000</v>
      </c>
      <c r="AN29" s="826">
        <v>1.97</v>
      </c>
      <c r="AO29" s="48">
        <v>2000000</v>
      </c>
      <c r="AP29" s="826">
        <v>1.97</v>
      </c>
      <c r="AQ29" s="48">
        <v>2000000</v>
      </c>
      <c r="AR29" s="826">
        <v>1.97</v>
      </c>
    </row>
    <row r="30" spans="1:44">
      <c r="A30" s="103"/>
      <c r="B30" s="107" t="s">
        <v>109</v>
      </c>
      <c r="C30" s="48">
        <v>9000000</v>
      </c>
      <c r="D30" s="752">
        <v>8.86</v>
      </c>
      <c r="E30" s="48">
        <v>9000000</v>
      </c>
      <c r="F30" s="752">
        <v>8.86</v>
      </c>
      <c r="G30" s="48">
        <v>9000000</v>
      </c>
      <c r="H30" s="752">
        <v>8.9</v>
      </c>
      <c r="I30" s="48">
        <v>9000000</v>
      </c>
      <c r="J30" s="752">
        <v>8.9</v>
      </c>
      <c r="K30" s="48">
        <v>9000000</v>
      </c>
      <c r="L30" s="827">
        <v>8.9</v>
      </c>
      <c r="M30" s="48">
        <v>9000000</v>
      </c>
      <c r="N30" s="827">
        <v>8.9</v>
      </c>
      <c r="O30" s="48">
        <v>9000000</v>
      </c>
      <c r="P30" s="827">
        <v>8.89</v>
      </c>
      <c r="Q30" s="48">
        <v>9000000</v>
      </c>
      <c r="R30" s="827">
        <v>8.89</v>
      </c>
      <c r="S30" s="48">
        <v>9000000</v>
      </c>
      <c r="T30" s="827">
        <v>8.89</v>
      </c>
      <c r="U30" s="48">
        <v>9000000</v>
      </c>
      <c r="V30" s="827">
        <v>8.89</v>
      </c>
      <c r="W30" s="48">
        <v>9000000</v>
      </c>
      <c r="X30" s="827">
        <v>8.8800000000000008</v>
      </c>
      <c r="Y30" s="48">
        <v>9000000</v>
      </c>
      <c r="Z30" s="827">
        <v>8.8800000000000008</v>
      </c>
      <c r="AA30" s="48">
        <v>9000000</v>
      </c>
      <c r="AB30" s="827">
        <v>8.8800000000000008</v>
      </c>
      <c r="AC30" s="48">
        <v>9000000</v>
      </c>
      <c r="AD30" s="827">
        <v>8.8800000000000008</v>
      </c>
      <c r="AE30" s="48">
        <v>9000000</v>
      </c>
      <c r="AF30" s="827">
        <v>8.8699999999999992</v>
      </c>
      <c r="AG30" s="48">
        <v>9000000</v>
      </c>
      <c r="AH30" s="827">
        <v>8.8699999999999992</v>
      </c>
      <c r="AI30" s="48">
        <v>9000000</v>
      </c>
      <c r="AJ30" s="827">
        <v>8.8699999999999992</v>
      </c>
      <c r="AK30" s="48">
        <v>9000000</v>
      </c>
      <c r="AL30" s="827">
        <v>8.8699999999999992</v>
      </c>
      <c r="AM30" s="48">
        <v>9000000</v>
      </c>
      <c r="AN30" s="827">
        <v>8.86</v>
      </c>
      <c r="AO30" s="48">
        <v>9000000</v>
      </c>
      <c r="AP30" s="827">
        <v>8.86</v>
      </c>
      <c r="AQ30" s="48">
        <v>9000000</v>
      </c>
      <c r="AR30" s="827">
        <v>8.85</v>
      </c>
    </row>
    <row r="31" spans="1:44">
      <c r="A31" s="103"/>
      <c r="B31" s="107" t="s">
        <v>113</v>
      </c>
      <c r="C31" s="48">
        <v>6000000</v>
      </c>
      <c r="D31" s="752">
        <v>5.9</v>
      </c>
      <c r="E31" s="48">
        <v>6000000</v>
      </c>
      <c r="F31" s="752">
        <v>5.9</v>
      </c>
      <c r="G31" s="48">
        <v>6000000</v>
      </c>
      <c r="H31" s="752">
        <v>5.9300000000000006</v>
      </c>
      <c r="I31" s="48">
        <v>6000000</v>
      </c>
      <c r="J31" s="752">
        <v>5.93</v>
      </c>
      <c r="K31" s="594">
        <v>0</v>
      </c>
      <c r="L31" s="826">
        <v>0</v>
      </c>
      <c r="M31" s="594">
        <v>0</v>
      </c>
      <c r="N31" s="826">
        <v>0</v>
      </c>
      <c r="O31" s="594">
        <v>2500000</v>
      </c>
      <c r="P31" s="826">
        <v>2.4700000000000002</v>
      </c>
      <c r="Q31" s="48">
        <v>2500000</v>
      </c>
      <c r="R31" s="826">
        <v>2.4700000000000002</v>
      </c>
      <c r="S31" s="48">
        <v>2500000</v>
      </c>
      <c r="T31" s="826">
        <v>2.4700000000000002</v>
      </c>
      <c r="U31" s="48">
        <v>2500000</v>
      </c>
      <c r="V31" s="826">
        <v>2.4700000000000002</v>
      </c>
      <c r="W31" s="48">
        <v>2500000</v>
      </c>
      <c r="X31" s="826">
        <v>2.4600000000000004</v>
      </c>
      <c r="Y31" s="48">
        <v>2500000</v>
      </c>
      <c r="Z31" s="826">
        <v>2.4600000000000004</v>
      </c>
      <c r="AA31" s="48">
        <v>2500000</v>
      </c>
      <c r="AB31" s="826">
        <v>2.4600000000000004</v>
      </c>
      <c r="AC31" s="48">
        <v>2500000</v>
      </c>
      <c r="AD31" s="826">
        <v>2.4600000000000004</v>
      </c>
      <c r="AE31" s="48">
        <v>2500000</v>
      </c>
      <c r="AF31" s="826">
        <v>2.4699999999999998</v>
      </c>
      <c r="AG31" s="48">
        <v>2500000</v>
      </c>
      <c r="AH31" s="826">
        <v>2.46</v>
      </c>
      <c r="AI31" s="48">
        <v>2500000</v>
      </c>
      <c r="AJ31" s="826">
        <v>2.46</v>
      </c>
      <c r="AK31" s="48">
        <v>2500000</v>
      </c>
      <c r="AL31" s="826">
        <v>2.4699999999999998</v>
      </c>
      <c r="AM31" s="48">
        <v>2500000</v>
      </c>
      <c r="AN31" s="826">
        <v>2.46</v>
      </c>
      <c r="AO31" s="48">
        <v>2500000</v>
      </c>
      <c r="AP31" s="826">
        <v>2.46</v>
      </c>
      <c r="AQ31" s="48">
        <v>2500000</v>
      </c>
      <c r="AR31" s="826">
        <v>2.46</v>
      </c>
    </row>
    <row r="32" spans="1:44">
      <c r="A32" s="103"/>
      <c r="B32" s="107"/>
      <c r="C32" s="48"/>
      <c r="D32" s="752"/>
      <c r="E32" s="48"/>
      <c r="F32" s="752"/>
      <c r="G32" s="48"/>
      <c r="H32" s="752"/>
      <c r="I32" s="48"/>
      <c r="J32" s="752"/>
      <c r="K32" s="594"/>
      <c r="L32" s="826"/>
      <c r="M32" s="594"/>
      <c r="N32" s="826"/>
      <c r="O32" s="594">
        <v>4000000</v>
      </c>
      <c r="P32" s="826">
        <v>3.95</v>
      </c>
      <c r="Q32" s="48">
        <v>4000000</v>
      </c>
      <c r="R32" s="826">
        <v>3.95</v>
      </c>
      <c r="S32" s="48">
        <v>4000000</v>
      </c>
      <c r="T32" s="826">
        <v>3.95</v>
      </c>
      <c r="U32" s="48">
        <v>4000000</v>
      </c>
      <c r="V32" s="826">
        <v>3.95</v>
      </c>
      <c r="W32" s="48">
        <v>4000000</v>
      </c>
      <c r="X32" s="826">
        <v>3.94</v>
      </c>
      <c r="Y32" s="48">
        <v>4000000</v>
      </c>
      <c r="Z32" s="826">
        <v>3.94</v>
      </c>
      <c r="AA32" s="48">
        <v>4000000</v>
      </c>
      <c r="AB32" s="826">
        <v>3.95</v>
      </c>
      <c r="AC32" s="48">
        <v>4000000</v>
      </c>
      <c r="AD32" s="826">
        <v>3.95</v>
      </c>
      <c r="AE32" s="48">
        <v>4000000</v>
      </c>
      <c r="AF32" s="826">
        <v>3.94</v>
      </c>
      <c r="AG32" s="48">
        <v>4000000</v>
      </c>
      <c r="AH32" s="826">
        <v>3.94</v>
      </c>
      <c r="AI32" s="48">
        <v>4000000</v>
      </c>
      <c r="AJ32" s="826">
        <v>3.94</v>
      </c>
      <c r="AK32" s="48">
        <v>4000000</v>
      </c>
      <c r="AL32" s="826">
        <v>3.94</v>
      </c>
      <c r="AM32" s="48">
        <v>4000000</v>
      </c>
      <c r="AN32" s="826">
        <v>3.94</v>
      </c>
      <c r="AO32" s="48">
        <v>4000000</v>
      </c>
      <c r="AP32" s="826">
        <v>3.94</v>
      </c>
      <c r="AQ32" s="48">
        <v>4000000</v>
      </c>
      <c r="AR32" s="826">
        <v>3.93</v>
      </c>
    </row>
    <row r="33" spans="1:45" ht="16.5" thickBot="1">
      <c r="A33" s="101" t="s">
        <v>47</v>
      </c>
      <c r="B33" s="56" t="s">
        <v>111</v>
      </c>
      <c r="C33" s="780">
        <v>2000000</v>
      </c>
      <c r="D33" s="752">
        <v>1.97</v>
      </c>
      <c r="E33" s="780">
        <v>2000000</v>
      </c>
      <c r="F33" s="752">
        <v>1.97</v>
      </c>
      <c r="G33" s="780">
        <v>2000000</v>
      </c>
      <c r="H33" s="752">
        <v>1.98</v>
      </c>
      <c r="I33" s="780">
        <v>2000000</v>
      </c>
      <c r="J33" s="752">
        <v>1.98</v>
      </c>
      <c r="K33" s="780">
        <v>2000000</v>
      </c>
      <c r="L33" s="752">
        <v>1.98</v>
      </c>
      <c r="M33" s="780">
        <v>2000000</v>
      </c>
      <c r="N33" s="752">
        <v>1.98</v>
      </c>
      <c r="O33" s="780">
        <v>2000000</v>
      </c>
      <c r="P33" s="752">
        <v>1.98</v>
      </c>
      <c r="Q33" s="780">
        <v>2000000</v>
      </c>
      <c r="R33" s="752">
        <v>1.98</v>
      </c>
      <c r="S33" s="780">
        <v>2000000</v>
      </c>
      <c r="T33" s="752">
        <v>1.98</v>
      </c>
      <c r="U33" s="780">
        <v>2000000</v>
      </c>
      <c r="V33" s="752">
        <v>1.99</v>
      </c>
      <c r="W33" s="780">
        <v>2000000</v>
      </c>
      <c r="X33" s="752">
        <v>1.98</v>
      </c>
      <c r="Y33" s="780">
        <v>2000000</v>
      </c>
      <c r="Z33" s="752">
        <v>1.98</v>
      </c>
      <c r="AA33" s="780">
        <v>2000000</v>
      </c>
      <c r="AB33" s="752">
        <v>1.98</v>
      </c>
      <c r="AC33" s="780">
        <v>2000000</v>
      </c>
      <c r="AD33" s="752">
        <v>1.98</v>
      </c>
      <c r="AE33" s="780">
        <v>2000000</v>
      </c>
      <c r="AF33" s="752">
        <v>1.98</v>
      </c>
      <c r="AG33" s="780">
        <v>2000000</v>
      </c>
      <c r="AH33" s="752">
        <v>1.98</v>
      </c>
      <c r="AI33" s="780">
        <v>2000000</v>
      </c>
      <c r="AJ33" s="752">
        <v>1.97</v>
      </c>
      <c r="AK33" s="780">
        <v>2000000</v>
      </c>
      <c r="AL33" s="752">
        <v>1.97</v>
      </c>
      <c r="AM33" s="780">
        <v>2000000</v>
      </c>
      <c r="AN33" s="752">
        <v>1.97</v>
      </c>
      <c r="AO33" s="780">
        <v>2000000</v>
      </c>
      <c r="AP33" s="752">
        <v>1.97</v>
      </c>
      <c r="AQ33" s="780">
        <v>2000000</v>
      </c>
      <c r="AR33" s="752">
        <v>1.97</v>
      </c>
    </row>
    <row r="34" spans="1:45" ht="16.5" thickBot="1">
      <c r="A34" s="905" t="s">
        <v>126</v>
      </c>
      <c r="B34" s="905"/>
      <c r="C34" s="414">
        <f t="shared" ref="C34:H34" si="24">SUM(C23:C33)</f>
        <v>25220445.129999999</v>
      </c>
      <c r="D34" s="414">
        <f t="shared" si="24"/>
        <v>24.82</v>
      </c>
      <c r="E34" s="414">
        <f t="shared" si="24"/>
        <v>25220445.129999999</v>
      </c>
      <c r="F34" s="414">
        <f t="shared" si="24"/>
        <v>24.82</v>
      </c>
      <c r="G34" s="414">
        <f t="shared" si="24"/>
        <v>24647234.300000001</v>
      </c>
      <c r="H34" s="414">
        <f t="shared" si="24"/>
        <v>24.38</v>
      </c>
      <c r="I34" s="414">
        <f t="shared" ref="I34:P34" si="25">SUM(I23:I33)</f>
        <v>24720456.48</v>
      </c>
      <c r="J34" s="414">
        <f t="shared" si="25"/>
        <v>24.45</v>
      </c>
      <c r="K34" s="414">
        <f t="shared" si="25"/>
        <v>24761938.780000001</v>
      </c>
      <c r="L34" s="414">
        <f t="shared" si="25"/>
        <v>24.48</v>
      </c>
      <c r="M34" s="414">
        <f t="shared" si="25"/>
        <v>24769073.050000001</v>
      </c>
      <c r="N34" s="414">
        <f t="shared" si="25"/>
        <v>24.48</v>
      </c>
      <c r="O34" s="414">
        <f t="shared" si="25"/>
        <v>24767643.43</v>
      </c>
      <c r="P34" s="414">
        <f t="shared" si="25"/>
        <v>24.46</v>
      </c>
      <c r="Q34" s="414">
        <f t="shared" ref="Q34:V34" si="26">SUM(Q23:Q33)</f>
        <v>24757712.009999998</v>
      </c>
      <c r="R34" s="414">
        <f t="shared" si="26"/>
        <v>24.46</v>
      </c>
      <c r="S34" s="414">
        <f t="shared" si="26"/>
        <v>24757712.009999998</v>
      </c>
      <c r="T34" s="414">
        <f t="shared" si="26"/>
        <v>24.45</v>
      </c>
      <c r="U34" s="414">
        <f t="shared" si="26"/>
        <v>24757712.009999998</v>
      </c>
      <c r="V34" s="414">
        <f t="shared" si="26"/>
        <v>24.459999999999997</v>
      </c>
      <c r="W34" s="414">
        <f t="shared" ref="W34:AD34" si="27">SUM(W23:W33)</f>
        <v>24757712.009999998</v>
      </c>
      <c r="X34" s="414">
        <f t="shared" si="27"/>
        <v>24.410000000000004</v>
      </c>
      <c r="Y34" s="414">
        <f t="shared" si="27"/>
        <v>24763362.960000001</v>
      </c>
      <c r="Z34" s="414">
        <f t="shared" si="27"/>
        <v>24.42</v>
      </c>
      <c r="AA34" s="414">
        <f t="shared" si="27"/>
        <v>24704921.789999999</v>
      </c>
      <c r="AB34" s="414">
        <f t="shared" si="27"/>
        <v>24.37</v>
      </c>
      <c r="AC34" s="414">
        <f t="shared" si="27"/>
        <v>24704921.789999999</v>
      </c>
      <c r="AD34" s="414">
        <f t="shared" si="27"/>
        <v>24.37</v>
      </c>
      <c r="AE34" s="414">
        <f t="shared" ref="AE34:AJ34" si="28">SUM(AE23:AE33)</f>
        <v>24704921.789999999</v>
      </c>
      <c r="AF34" s="414">
        <f t="shared" si="28"/>
        <v>24.36</v>
      </c>
      <c r="AG34" s="414">
        <f t="shared" si="28"/>
        <v>24712101.789999999</v>
      </c>
      <c r="AH34" s="414">
        <f t="shared" si="28"/>
        <v>24.35</v>
      </c>
      <c r="AI34" s="414">
        <f t="shared" si="28"/>
        <v>24831466.629999999</v>
      </c>
      <c r="AJ34" s="414">
        <f t="shared" si="28"/>
        <v>24.46</v>
      </c>
      <c r="AK34" s="414">
        <f t="shared" ref="AK34:AP34" si="29">SUM(AK23:AK33)</f>
        <v>24766731.640000001</v>
      </c>
      <c r="AL34" s="414">
        <f t="shared" si="29"/>
        <v>24.4</v>
      </c>
      <c r="AM34" s="414">
        <f t="shared" si="29"/>
        <v>24782531.640000001</v>
      </c>
      <c r="AN34" s="414">
        <f t="shared" si="29"/>
        <v>24.4</v>
      </c>
      <c r="AO34" s="414">
        <f t="shared" si="29"/>
        <v>24785532.219999999</v>
      </c>
      <c r="AP34" s="414">
        <f t="shared" si="29"/>
        <v>24.4</v>
      </c>
      <c r="AQ34" s="414">
        <f>SUM(AQ23:AQ33)</f>
        <v>24787551.219999999</v>
      </c>
      <c r="AR34" s="414">
        <f>SUM(AR23:AR33)</f>
        <v>24.38</v>
      </c>
    </row>
    <row r="35" spans="1:45" ht="16.5" thickBot="1">
      <c r="A35" s="906" t="s">
        <v>48</v>
      </c>
      <c r="B35" s="907"/>
      <c r="C35" s="416"/>
      <c r="D35" s="507"/>
      <c r="E35" s="416"/>
      <c r="F35" s="507"/>
      <c r="G35" s="416"/>
      <c r="H35" s="507"/>
      <c r="I35" s="416"/>
      <c r="J35" s="507"/>
      <c r="K35" s="416"/>
      <c r="L35" s="507"/>
      <c r="M35" s="416"/>
      <c r="N35" s="507"/>
      <c r="O35" s="416"/>
      <c r="P35" s="507"/>
      <c r="Q35" s="416"/>
      <c r="R35" s="507"/>
      <c r="S35" s="416"/>
      <c r="T35" s="507"/>
      <c r="U35" s="416"/>
      <c r="V35" s="507"/>
      <c r="W35" s="416"/>
      <c r="X35" s="507"/>
      <c r="Y35" s="416"/>
      <c r="Z35" s="507"/>
      <c r="AA35" s="416"/>
      <c r="AB35" s="507"/>
      <c r="AC35" s="416"/>
      <c r="AD35" s="507"/>
      <c r="AE35" s="416"/>
      <c r="AF35" s="507"/>
      <c r="AG35" s="416"/>
      <c r="AH35" s="507"/>
      <c r="AI35" s="416"/>
      <c r="AJ35" s="507"/>
      <c r="AK35" s="416"/>
      <c r="AL35" s="507"/>
      <c r="AM35" s="416"/>
      <c r="AN35" s="507"/>
      <c r="AO35" s="416"/>
      <c r="AP35" s="507"/>
      <c r="AQ35" s="416"/>
      <c r="AR35" s="507"/>
    </row>
    <row r="36" spans="1:45" ht="16.5" thickBot="1">
      <c r="A36" s="908" t="s">
        <v>126</v>
      </c>
      <c r="B36" s="9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  <c r="AM36" s="418"/>
      <c r="AN36" s="418"/>
      <c r="AO36" s="418"/>
      <c r="AP36" s="418"/>
      <c r="AQ36" s="418"/>
      <c r="AR36" s="418"/>
    </row>
    <row r="37" spans="1:45">
      <c r="A37" s="114" t="s">
        <v>67</v>
      </c>
      <c r="B37" s="115" t="s">
        <v>74</v>
      </c>
      <c r="C37" s="405"/>
      <c r="D37" s="514"/>
      <c r="E37" s="405"/>
      <c r="F37" s="514"/>
      <c r="G37" s="405">
        <v>300</v>
      </c>
      <c r="H37" s="514"/>
      <c r="I37" s="405">
        <v>300</v>
      </c>
      <c r="J37" s="514"/>
      <c r="K37" s="405">
        <v>300</v>
      </c>
      <c r="L37" s="514"/>
      <c r="M37" s="405">
        <v>300</v>
      </c>
      <c r="N37" s="514"/>
      <c r="O37" s="405">
        <v>300</v>
      </c>
      <c r="P37" s="514"/>
      <c r="Q37" s="405">
        <v>300</v>
      </c>
      <c r="R37" s="514"/>
      <c r="S37" s="405">
        <v>300</v>
      </c>
      <c r="T37" s="514"/>
      <c r="U37" s="405">
        <v>300</v>
      </c>
      <c r="V37" s="514"/>
      <c r="W37" s="405">
        <v>300</v>
      </c>
      <c r="X37" s="514"/>
      <c r="Y37" s="405">
        <v>300</v>
      </c>
      <c r="Z37" s="514"/>
      <c r="AA37" s="405">
        <v>300</v>
      </c>
      <c r="AB37" s="514"/>
      <c r="AC37" s="405">
        <v>300</v>
      </c>
      <c r="AD37" s="514"/>
      <c r="AE37" s="405">
        <v>300</v>
      </c>
      <c r="AF37" s="514"/>
      <c r="AG37" s="405">
        <v>300</v>
      </c>
      <c r="AH37" s="514"/>
      <c r="AI37" s="405">
        <v>300</v>
      </c>
      <c r="AJ37" s="514"/>
      <c r="AK37" s="405">
        <v>300</v>
      </c>
      <c r="AL37" s="514"/>
      <c r="AM37" s="405">
        <v>300</v>
      </c>
      <c r="AN37" s="514"/>
      <c r="AO37" s="405">
        <v>300</v>
      </c>
      <c r="AP37" s="514"/>
      <c r="AQ37" s="405"/>
      <c r="AR37" s="514"/>
    </row>
    <row r="38" spans="1:45" ht="48" thickBot="1">
      <c r="A38" s="122" t="s">
        <v>58</v>
      </c>
      <c r="B38" s="123" t="s">
        <v>75</v>
      </c>
      <c r="C38" s="405">
        <v>286881.76</v>
      </c>
      <c r="D38" s="510">
        <v>0.27</v>
      </c>
      <c r="E38" s="405">
        <v>287860.45</v>
      </c>
      <c r="F38" s="510">
        <v>0.28000000000000003</v>
      </c>
      <c r="G38" s="405">
        <v>288839.13</v>
      </c>
      <c r="H38" s="510">
        <v>0.28999999999999998</v>
      </c>
      <c r="I38" s="405">
        <v>289817.82</v>
      </c>
      <c r="J38" s="510">
        <v>0.28999999999999998</v>
      </c>
      <c r="K38" s="405">
        <v>290796.51</v>
      </c>
      <c r="L38" s="510">
        <v>0.28999999999999998</v>
      </c>
      <c r="M38" s="405">
        <v>293732.58</v>
      </c>
      <c r="N38" s="510">
        <v>0.28999999999999998</v>
      </c>
      <c r="O38" s="405">
        <v>294711.27</v>
      </c>
      <c r="P38" s="510">
        <v>0.28999999999999998</v>
      </c>
      <c r="Q38" s="405">
        <v>295689.95</v>
      </c>
      <c r="R38" s="510">
        <v>0.28999999999999998</v>
      </c>
      <c r="S38" s="405">
        <v>296668.64</v>
      </c>
      <c r="T38" s="510">
        <v>0.28999999999999998</v>
      </c>
      <c r="U38" s="405">
        <v>297647.33</v>
      </c>
      <c r="V38" s="510">
        <v>0.28999999999999998</v>
      </c>
      <c r="W38" s="405">
        <v>300583.40000000002</v>
      </c>
      <c r="X38" s="510">
        <v>0.3</v>
      </c>
      <c r="Y38" s="405">
        <v>301562.08</v>
      </c>
      <c r="Z38" s="510">
        <v>0.3</v>
      </c>
      <c r="AA38" s="405">
        <v>302540.77</v>
      </c>
      <c r="AB38" s="510">
        <v>0.3</v>
      </c>
      <c r="AC38" s="405">
        <v>303519.46000000002</v>
      </c>
      <c r="AD38" s="510">
        <v>0.3</v>
      </c>
      <c r="AE38" s="405">
        <v>304498.15000000002</v>
      </c>
      <c r="AF38" s="510">
        <v>0.3</v>
      </c>
      <c r="AG38" s="405">
        <v>307434.21999999997</v>
      </c>
      <c r="AH38" s="510">
        <v>0.3</v>
      </c>
      <c r="AI38" s="405">
        <v>308412.90000000002</v>
      </c>
      <c r="AJ38" s="510">
        <v>0.31</v>
      </c>
      <c r="AK38" s="405">
        <v>309391.59000000003</v>
      </c>
      <c r="AL38" s="510">
        <v>0.31</v>
      </c>
      <c r="AM38" s="405">
        <v>310370.28000000003</v>
      </c>
      <c r="AN38" s="510">
        <v>0.31</v>
      </c>
      <c r="AO38" s="405">
        <v>311348.96999999997</v>
      </c>
      <c r="AP38" s="510">
        <v>0.31</v>
      </c>
      <c r="AQ38" s="857">
        <v>315267.93</v>
      </c>
      <c r="AR38" s="510">
        <v>0.31</v>
      </c>
      <c r="AS38" s="543">
        <f>AQ38-'[60]30_09_24'!$I$65-'[60]30_09_24'!$I$66</f>
        <v>1.3983481039758772E-11</v>
      </c>
    </row>
    <row r="39" spans="1:45" ht="16.5" thickBot="1">
      <c r="A39" s="122" t="s">
        <v>104</v>
      </c>
      <c r="B39" s="123" t="s">
        <v>57</v>
      </c>
      <c r="C39" s="445">
        <v>2381518.25</v>
      </c>
      <c r="D39" s="512">
        <v>2.36</v>
      </c>
      <c r="E39" s="445">
        <v>2377773.7200000002</v>
      </c>
      <c r="F39" s="512">
        <v>2.34</v>
      </c>
      <c r="G39" s="445">
        <v>2374029.2000000002</v>
      </c>
      <c r="H39" s="512">
        <v>2.35</v>
      </c>
      <c r="I39" s="445">
        <v>2370284.67</v>
      </c>
      <c r="J39" s="512">
        <v>2.34</v>
      </c>
      <c r="K39" s="445">
        <v>2366540.15</v>
      </c>
      <c r="L39" s="512">
        <v>2.34</v>
      </c>
      <c r="M39" s="445">
        <v>2355306.5699999998</v>
      </c>
      <c r="N39" s="512">
        <v>2.33</v>
      </c>
      <c r="O39" s="445">
        <v>2351562.04</v>
      </c>
      <c r="P39" s="512">
        <v>2.33</v>
      </c>
      <c r="Q39" s="445">
        <v>2347817.52</v>
      </c>
      <c r="R39" s="512">
        <v>2.3199999999999998</v>
      </c>
      <c r="S39" s="445">
        <v>2344072.9900000002</v>
      </c>
      <c r="T39" s="512">
        <v>2.3199999999999998</v>
      </c>
      <c r="U39" s="445">
        <v>2340328.4700000002</v>
      </c>
      <c r="V39" s="512">
        <v>2.3199999999999998</v>
      </c>
      <c r="W39" s="445">
        <v>2329094.89</v>
      </c>
      <c r="X39" s="512">
        <v>2.2999999999999998</v>
      </c>
      <c r="Y39" s="445">
        <v>2325350.36</v>
      </c>
      <c r="Z39" s="512">
        <v>2.29</v>
      </c>
      <c r="AA39" s="445">
        <v>2321605.84</v>
      </c>
      <c r="AB39" s="512">
        <v>2.29</v>
      </c>
      <c r="AC39" s="445">
        <v>2317861.31</v>
      </c>
      <c r="AD39" s="512">
        <v>2.29</v>
      </c>
      <c r="AE39" s="445">
        <v>2314116.79</v>
      </c>
      <c r="AF39" s="512">
        <v>2.2799999999999998</v>
      </c>
      <c r="AG39" s="445">
        <v>2302883.21</v>
      </c>
      <c r="AH39" s="512">
        <v>2.27</v>
      </c>
      <c r="AI39" s="445">
        <v>2299138.69</v>
      </c>
      <c r="AJ39" s="512">
        <v>2.27</v>
      </c>
      <c r="AK39" s="445">
        <v>2295394.16</v>
      </c>
      <c r="AL39" s="512">
        <v>2.2599999999999998</v>
      </c>
      <c r="AM39" s="445">
        <v>2291649.64</v>
      </c>
      <c r="AN39" s="512">
        <v>2.2599999999999998</v>
      </c>
      <c r="AO39" s="445">
        <v>2287905.11</v>
      </c>
      <c r="AP39" s="512">
        <v>2.25</v>
      </c>
      <c r="AQ39" s="445">
        <v>2276671.5299999998</v>
      </c>
      <c r="AR39" s="512">
        <v>2.2400000000000002</v>
      </c>
      <c r="AS39" s="543">
        <f>AQ39-'[60]30_09_24'!$I$74</f>
        <v>0</v>
      </c>
    </row>
    <row r="40" spans="1:45" ht="16.5" thickBot="1">
      <c r="A40" s="122" t="s">
        <v>29</v>
      </c>
      <c r="B40" s="123" t="s">
        <v>57</v>
      </c>
      <c r="C40" s="513"/>
      <c r="D40" s="514"/>
      <c r="E40" s="513"/>
      <c r="F40" s="514"/>
      <c r="G40" s="513"/>
      <c r="H40" s="514"/>
      <c r="I40" s="513"/>
      <c r="J40" s="514"/>
      <c r="K40" s="513"/>
      <c r="L40" s="514"/>
      <c r="M40" s="513"/>
      <c r="N40" s="514"/>
      <c r="O40" s="513"/>
      <c r="P40" s="514"/>
      <c r="Q40" s="513"/>
      <c r="R40" s="514"/>
      <c r="S40" s="513"/>
      <c r="T40" s="514"/>
      <c r="U40" s="513"/>
      <c r="V40" s="514"/>
      <c r="W40" s="513"/>
      <c r="X40" s="514"/>
      <c r="Y40" s="513"/>
      <c r="Z40" s="514"/>
      <c r="AA40" s="513"/>
      <c r="AB40" s="514"/>
      <c r="AC40" s="513"/>
      <c r="AD40" s="514"/>
      <c r="AE40" s="513"/>
      <c r="AF40" s="514"/>
      <c r="AG40" s="513"/>
      <c r="AH40" s="514"/>
      <c r="AI40" s="513"/>
      <c r="AJ40" s="514"/>
      <c r="AK40" s="513"/>
      <c r="AL40" s="514"/>
      <c r="AM40" s="513"/>
      <c r="AN40" s="514"/>
      <c r="AO40" s="513"/>
      <c r="AP40" s="514"/>
      <c r="AQ40" s="513"/>
      <c r="AR40" s="514"/>
    </row>
    <row r="41" spans="1:45" ht="16.5" thickBot="1">
      <c r="A41" s="122" t="s">
        <v>37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  <c r="AM41" s="513"/>
      <c r="AN41" s="514"/>
      <c r="AO41" s="513"/>
      <c r="AP41" s="514"/>
      <c r="AQ41" s="513"/>
      <c r="AR41" s="514"/>
    </row>
    <row r="42" spans="1:45">
      <c r="A42" s="122" t="s">
        <v>68</v>
      </c>
      <c r="B42" s="123" t="s">
        <v>57</v>
      </c>
      <c r="C42" s="479">
        <v>960789.02</v>
      </c>
      <c r="D42" s="512">
        <v>0.95</v>
      </c>
      <c r="E42" s="479">
        <v>959557.77</v>
      </c>
      <c r="F42" s="512">
        <v>0.95</v>
      </c>
      <c r="G42" s="479">
        <v>958326.5199999999</v>
      </c>
      <c r="H42" s="512">
        <v>0.95</v>
      </c>
      <c r="I42" s="479">
        <v>957095.28999999992</v>
      </c>
      <c r="J42" s="512">
        <v>0.95</v>
      </c>
      <c r="K42" s="479">
        <v>955864.05999999982</v>
      </c>
      <c r="L42" s="512">
        <v>0.95</v>
      </c>
      <c r="M42" s="479">
        <v>952170.33</v>
      </c>
      <c r="N42" s="512">
        <v>0.94</v>
      </c>
      <c r="O42" s="479">
        <v>950939.08000000007</v>
      </c>
      <c r="P42" s="512">
        <v>0.94</v>
      </c>
      <c r="Q42" s="479">
        <v>949707.84</v>
      </c>
      <c r="R42" s="512">
        <v>0.94</v>
      </c>
      <c r="S42" s="479">
        <v>948476.60000000009</v>
      </c>
      <c r="T42" s="512">
        <v>0.94</v>
      </c>
      <c r="U42" s="479">
        <v>947245.36</v>
      </c>
      <c r="V42" s="512">
        <v>0.94</v>
      </c>
      <c r="W42" s="479">
        <v>943551.64</v>
      </c>
      <c r="X42" s="512">
        <v>0.94</v>
      </c>
      <c r="Y42" s="479">
        <v>942320.40999999992</v>
      </c>
      <c r="Z42" s="512">
        <v>0.93</v>
      </c>
      <c r="AA42" s="479">
        <v>941089.14999999991</v>
      </c>
      <c r="AB42" s="512">
        <v>0.93</v>
      </c>
      <c r="AC42" s="479">
        <v>1081838.94</v>
      </c>
      <c r="AD42" s="512">
        <v>1.07</v>
      </c>
      <c r="AE42" s="479">
        <v>1080607.7</v>
      </c>
      <c r="AF42" s="512">
        <v>1.08</v>
      </c>
      <c r="AG42" s="479">
        <v>1076913.99</v>
      </c>
      <c r="AH42" s="512">
        <v>1.06</v>
      </c>
      <c r="AI42" s="479">
        <v>1075682.74</v>
      </c>
      <c r="AJ42" s="512">
        <v>1.06</v>
      </c>
      <c r="AK42" s="479">
        <v>1074451.48</v>
      </c>
      <c r="AL42" s="512">
        <v>1.06</v>
      </c>
      <c r="AM42" s="479">
        <v>1073803.52</v>
      </c>
      <c r="AN42" s="512">
        <v>1.06</v>
      </c>
      <c r="AO42" s="479">
        <v>1072442.0899999999</v>
      </c>
      <c r="AP42" s="512">
        <v>1.06</v>
      </c>
      <c r="AQ42" s="479">
        <v>1068357.79</v>
      </c>
      <c r="AR42" s="512">
        <v>1.04</v>
      </c>
    </row>
    <row r="43" spans="1:45">
      <c r="A43" s="129" t="s">
        <v>69</v>
      </c>
      <c r="B43" s="123" t="s">
        <v>57</v>
      </c>
      <c r="C43" s="516"/>
      <c r="D43" s="510"/>
      <c r="E43" s="516"/>
      <c r="F43" s="510"/>
      <c r="G43" s="516"/>
      <c r="H43" s="510"/>
      <c r="I43" s="516"/>
      <c r="J43" s="510"/>
      <c r="K43" s="516"/>
      <c r="L43" s="510"/>
      <c r="M43" s="516"/>
      <c r="N43" s="510"/>
      <c r="O43" s="516"/>
      <c r="P43" s="510"/>
      <c r="Q43" s="516"/>
      <c r="R43" s="510"/>
      <c r="S43" s="516"/>
      <c r="T43" s="510"/>
      <c r="U43" s="516"/>
      <c r="V43" s="510"/>
      <c r="W43" s="516"/>
      <c r="X43" s="510"/>
      <c r="Y43" s="516"/>
      <c r="Z43" s="510"/>
      <c r="AA43" s="516"/>
      <c r="AB43" s="510"/>
      <c r="AC43" s="516"/>
      <c r="AD43" s="510"/>
      <c r="AE43" s="516"/>
      <c r="AF43" s="510"/>
      <c r="AG43" s="516"/>
      <c r="AH43" s="510"/>
      <c r="AI43" s="516"/>
      <c r="AJ43" s="510"/>
      <c r="AK43" s="516"/>
      <c r="AL43" s="510"/>
      <c r="AM43" s="516"/>
      <c r="AN43" s="510"/>
      <c r="AO43" s="516"/>
      <c r="AP43" s="510"/>
      <c r="AQ43" s="516"/>
      <c r="AR43" s="510"/>
    </row>
    <row r="44" spans="1:45" ht="48" thickBot="1">
      <c r="A44" s="122" t="s">
        <v>70</v>
      </c>
      <c r="B44" s="123" t="s">
        <v>76</v>
      </c>
      <c r="C44" s="544">
        <v>2308400</v>
      </c>
      <c r="D44" s="518">
        <v>2.27</v>
      </c>
      <c r="E44" s="544">
        <v>2308400</v>
      </c>
      <c r="F44" s="518">
        <v>2.2799999999999998</v>
      </c>
      <c r="G44" s="544">
        <v>2308400</v>
      </c>
      <c r="H44" s="518">
        <v>2.27</v>
      </c>
      <c r="I44" s="544">
        <v>2308400</v>
      </c>
      <c r="J44" s="518">
        <v>2.27</v>
      </c>
      <c r="K44" s="544">
        <v>2308400</v>
      </c>
      <c r="L44" s="518">
        <v>2.27</v>
      </c>
      <c r="M44" s="544">
        <v>2308400</v>
      </c>
      <c r="N44" s="518">
        <v>2.27</v>
      </c>
      <c r="O44" s="544">
        <v>2308400</v>
      </c>
      <c r="P44" s="518">
        <v>2.27</v>
      </c>
      <c r="Q44" s="544">
        <v>2308400</v>
      </c>
      <c r="R44" s="518">
        <v>2.2799999999999998</v>
      </c>
      <c r="S44" s="544">
        <v>2308400</v>
      </c>
      <c r="T44" s="518">
        <v>2.27</v>
      </c>
      <c r="U44" s="544">
        <v>2308400</v>
      </c>
      <c r="V44" s="518">
        <v>2.27</v>
      </c>
      <c r="W44" s="544">
        <v>2308400</v>
      </c>
      <c r="X44" s="518">
        <v>2.27</v>
      </c>
      <c r="Y44" s="544">
        <v>2308400</v>
      </c>
      <c r="Z44" s="518">
        <v>2.27</v>
      </c>
      <c r="AA44" s="544">
        <v>2308400</v>
      </c>
      <c r="AB44" s="518">
        <v>2.27</v>
      </c>
      <c r="AC44" s="544">
        <v>2308400</v>
      </c>
      <c r="AD44" s="518">
        <v>2.27</v>
      </c>
      <c r="AE44" s="544">
        <v>2308400</v>
      </c>
      <c r="AF44" s="518">
        <v>2.27</v>
      </c>
      <c r="AG44" s="544">
        <v>2308400</v>
      </c>
      <c r="AH44" s="518">
        <v>2.27</v>
      </c>
      <c r="AI44" s="544">
        <v>2308400</v>
      </c>
      <c r="AJ44" s="518">
        <v>2.27</v>
      </c>
      <c r="AK44" s="544">
        <v>2308400</v>
      </c>
      <c r="AL44" s="518">
        <v>2.27</v>
      </c>
      <c r="AM44" s="544">
        <v>2308400</v>
      </c>
      <c r="AN44" s="518">
        <v>2.27</v>
      </c>
      <c r="AO44" s="544">
        <v>2308400</v>
      </c>
      <c r="AP44" s="518">
        <v>2.2799999999999998</v>
      </c>
      <c r="AQ44" s="544">
        <v>2308400</v>
      </c>
      <c r="AR44" s="518">
        <v>2.27</v>
      </c>
    </row>
    <row r="45" spans="1:45" ht="47.25">
      <c r="A45" s="122" t="s">
        <v>71</v>
      </c>
      <c r="B45" s="123" t="s">
        <v>57</v>
      </c>
      <c r="C45" s="513"/>
      <c r="D45" s="514"/>
      <c r="E45" s="513"/>
      <c r="F45" s="514"/>
      <c r="G45" s="513"/>
      <c r="H45" s="514"/>
      <c r="I45" s="513"/>
      <c r="J45" s="514"/>
      <c r="K45" s="513"/>
      <c r="L45" s="514"/>
      <c r="M45" s="513"/>
      <c r="N45" s="514"/>
      <c r="O45" s="513"/>
      <c r="P45" s="514"/>
      <c r="Q45" s="513"/>
      <c r="R45" s="514"/>
      <c r="S45" s="513"/>
      <c r="T45" s="514"/>
      <c r="U45" s="513"/>
      <c r="V45" s="514"/>
      <c r="W45" s="513"/>
      <c r="X45" s="514"/>
      <c r="Y45" s="513"/>
      <c r="Z45" s="514"/>
      <c r="AA45" s="513"/>
      <c r="AB45" s="514"/>
      <c r="AC45" s="513"/>
      <c r="AD45" s="514"/>
      <c r="AE45" s="513"/>
      <c r="AF45" s="514"/>
      <c r="AG45" s="513"/>
      <c r="AH45" s="514"/>
      <c r="AI45" s="513"/>
      <c r="AJ45" s="514"/>
      <c r="AK45" s="513"/>
      <c r="AL45" s="514"/>
      <c r="AM45" s="513"/>
      <c r="AN45" s="514"/>
      <c r="AO45" s="513"/>
      <c r="AP45" s="514"/>
      <c r="AQ45" s="513"/>
      <c r="AR45" s="514"/>
    </row>
    <row r="46" spans="1:45" ht="16.5" thickBot="1">
      <c r="A46" s="122" t="s">
        <v>49</v>
      </c>
      <c r="B46" s="123" t="s">
        <v>50</v>
      </c>
      <c r="C46" s="405">
        <v>7022.05</v>
      </c>
      <c r="D46" s="518">
        <v>0</v>
      </c>
      <c r="E46" s="405">
        <v>7022.05</v>
      </c>
      <c r="F46" s="518">
        <v>0.01</v>
      </c>
      <c r="G46" s="405">
        <v>1325.84</v>
      </c>
      <c r="H46" s="518">
        <v>0.01</v>
      </c>
      <c r="I46" s="405">
        <v>1325.84</v>
      </c>
      <c r="J46" s="518">
        <v>0.01</v>
      </c>
      <c r="K46" s="405">
        <v>1325.84</v>
      </c>
      <c r="L46" s="518">
        <v>0.01</v>
      </c>
      <c r="M46" s="439">
        <v>2255.17</v>
      </c>
      <c r="N46" s="518">
        <v>0</v>
      </c>
      <c r="O46" s="439">
        <v>2935.61</v>
      </c>
      <c r="P46" s="518">
        <v>0</v>
      </c>
      <c r="Q46" s="439">
        <v>2935.61</v>
      </c>
      <c r="R46" s="518">
        <v>0</v>
      </c>
      <c r="S46" s="439">
        <v>2935.61</v>
      </c>
      <c r="T46" s="518">
        <v>0</v>
      </c>
      <c r="U46" s="405">
        <v>2364.17</v>
      </c>
      <c r="V46" s="518">
        <v>0</v>
      </c>
      <c r="W46" s="405">
        <v>2364.17</v>
      </c>
      <c r="X46" s="518">
        <v>0</v>
      </c>
      <c r="Y46" s="405">
        <v>3306</v>
      </c>
      <c r="Z46" s="518">
        <v>0</v>
      </c>
      <c r="AA46" s="405">
        <v>3306</v>
      </c>
      <c r="AB46" s="518">
        <v>0</v>
      </c>
      <c r="AC46" s="405">
        <v>3306</v>
      </c>
      <c r="AD46" s="518">
        <v>0</v>
      </c>
      <c r="AE46" s="405">
        <v>3306</v>
      </c>
      <c r="AF46" s="518">
        <v>0</v>
      </c>
      <c r="AG46" s="405">
        <v>3306</v>
      </c>
      <c r="AH46" s="518">
        <v>0</v>
      </c>
      <c r="AI46" s="405">
        <v>3306</v>
      </c>
      <c r="AJ46" s="518">
        <v>0</v>
      </c>
      <c r="AK46" s="439">
        <v>11312.17</v>
      </c>
      <c r="AL46" s="518">
        <v>0.01</v>
      </c>
      <c r="AM46" s="439">
        <v>11312.17</v>
      </c>
      <c r="AN46" s="518">
        <v>0.01</v>
      </c>
      <c r="AO46" s="439">
        <v>11312.17</v>
      </c>
      <c r="AP46" s="518">
        <v>0.01</v>
      </c>
      <c r="AQ46" s="857">
        <v>1434.84</v>
      </c>
      <c r="AR46" s="518">
        <v>0</v>
      </c>
    </row>
    <row r="47" spans="1:45" ht="48" thickBot="1">
      <c r="A47" s="122" t="s">
        <v>56</v>
      </c>
      <c r="B47" s="123" t="s">
        <v>77</v>
      </c>
      <c r="C47" s="405">
        <v>7577.29</v>
      </c>
      <c r="D47" s="514">
        <v>0</v>
      </c>
      <c r="E47" s="405">
        <v>7577.29</v>
      </c>
      <c r="F47" s="514">
        <v>0.01</v>
      </c>
      <c r="G47" s="405">
        <v>7577.29</v>
      </c>
      <c r="H47" s="514">
        <v>0.01</v>
      </c>
      <c r="I47" s="405">
        <v>7577.29</v>
      </c>
      <c r="J47" s="514">
        <v>0.01</v>
      </c>
      <c r="K47" s="405">
        <v>7577.29</v>
      </c>
      <c r="L47" s="514">
        <v>0.01</v>
      </c>
      <c r="M47" s="405">
        <v>7577.29</v>
      </c>
      <c r="N47" s="514">
        <v>0.01</v>
      </c>
      <c r="O47" s="439">
        <v>11659.91</v>
      </c>
      <c r="P47" s="514">
        <v>0.01</v>
      </c>
      <c r="Q47" s="439">
        <v>11659.91</v>
      </c>
      <c r="R47" s="514">
        <v>0.01</v>
      </c>
      <c r="S47" s="439">
        <v>11659.91</v>
      </c>
      <c r="T47" s="514">
        <v>0.01</v>
      </c>
      <c r="U47" s="439">
        <v>11659.91</v>
      </c>
      <c r="V47" s="514">
        <v>0.01</v>
      </c>
      <c r="W47" s="439">
        <v>11659.91</v>
      </c>
      <c r="X47" s="514">
        <v>0.01</v>
      </c>
      <c r="Y47" s="439">
        <v>11659.91</v>
      </c>
      <c r="Z47" s="514">
        <v>0.01</v>
      </c>
      <c r="AA47" s="439">
        <v>11659.91</v>
      </c>
      <c r="AB47" s="514">
        <v>0.01</v>
      </c>
      <c r="AC47" s="439">
        <v>11659.91</v>
      </c>
      <c r="AD47" s="514">
        <v>0.01</v>
      </c>
      <c r="AE47" s="439">
        <v>11659.91</v>
      </c>
      <c r="AF47" s="514">
        <v>0.01</v>
      </c>
      <c r="AG47" s="439">
        <v>11659.91</v>
      </c>
      <c r="AH47" s="514">
        <v>0.01</v>
      </c>
      <c r="AI47" s="439">
        <v>11659.91</v>
      </c>
      <c r="AJ47" s="514">
        <v>0.01</v>
      </c>
      <c r="AK47" s="439">
        <v>11659.91</v>
      </c>
      <c r="AL47" s="514">
        <v>0.01</v>
      </c>
      <c r="AM47" s="439">
        <v>11659.91</v>
      </c>
      <c r="AN47" s="514">
        <v>0.01</v>
      </c>
      <c r="AO47" s="439">
        <v>11659.91</v>
      </c>
      <c r="AP47" s="514">
        <v>0.01</v>
      </c>
      <c r="AQ47" s="857">
        <v>6984.34</v>
      </c>
      <c r="AR47" s="514">
        <v>0.01</v>
      </c>
    </row>
    <row r="48" spans="1:45" ht="79.5" thickBot="1">
      <c r="A48" s="132" t="s">
        <v>72</v>
      </c>
      <c r="B48" s="123" t="s">
        <v>78</v>
      </c>
      <c r="C48" s="405">
        <v>649.54999999999995</v>
      </c>
      <c r="D48" s="514">
        <v>0</v>
      </c>
      <c r="E48" s="405">
        <v>649.54999999999995</v>
      </c>
      <c r="F48" s="514">
        <v>0</v>
      </c>
      <c r="G48" s="439">
        <v>1540.66</v>
      </c>
      <c r="H48" s="514">
        <v>0</v>
      </c>
      <c r="I48" s="439">
        <v>1540.66</v>
      </c>
      <c r="J48" s="514">
        <v>0</v>
      </c>
      <c r="K48" s="439">
        <v>1540.66</v>
      </c>
      <c r="L48" s="514">
        <v>0</v>
      </c>
      <c r="M48" s="439">
        <v>1540.66</v>
      </c>
      <c r="N48" s="514">
        <v>0</v>
      </c>
      <c r="O48" s="439">
        <v>1540.66</v>
      </c>
      <c r="P48" s="514">
        <v>0</v>
      </c>
      <c r="Q48" s="439">
        <v>1540.66</v>
      </c>
      <c r="R48" s="514">
        <v>0</v>
      </c>
      <c r="S48" s="439">
        <v>1540.66</v>
      </c>
      <c r="T48" s="514">
        <v>0</v>
      </c>
      <c r="U48" s="439">
        <v>1540.66</v>
      </c>
      <c r="V48" s="514">
        <v>0</v>
      </c>
      <c r="W48" s="439">
        <v>1540.66</v>
      </c>
      <c r="X48" s="514">
        <v>0</v>
      </c>
      <c r="Y48" s="439">
        <v>1540.66</v>
      </c>
      <c r="Z48" s="514">
        <v>0</v>
      </c>
      <c r="AA48" s="439">
        <v>1540.66</v>
      </c>
      <c r="AB48" s="514">
        <v>0</v>
      </c>
      <c r="AC48" s="439">
        <v>1540.66</v>
      </c>
      <c r="AD48" s="514">
        <v>0</v>
      </c>
      <c r="AE48" s="439">
        <v>1540.66</v>
      </c>
      <c r="AF48" s="514">
        <v>0</v>
      </c>
      <c r="AG48" s="439">
        <v>1540.66</v>
      </c>
      <c r="AH48" s="514">
        <v>0</v>
      </c>
      <c r="AI48" s="439">
        <v>1540.66</v>
      </c>
      <c r="AJ48" s="514">
        <v>0</v>
      </c>
      <c r="AK48" s="439">
        <v>1540.66</v>
      </c>
      <c r="AL48" s="514">
        <v>0</v>
      </c>
      <c r="AM48" s="439">
        <v>1540.66</v>
      </c>
      <c r="AN48" s="514">
        <v>0</v>
      </c>
      <c r="AO48" s="439">
        <v>1540.66</v>
      </c>
      <c r="AP48" s="514">
        <v>0</v>
      </c>
      <c r="AQ48" s="857">
        <v>526.37</v>
      </c>
      <c r="AR48" s="514">
        <v>0</v>
      </c>
    </row>
    <row r="49" spans="1:44" ht="32.25" thickBot="1">
      <c r="A49" s="132" t="s">
        <v>51</v>
      </c>
      <c r="B49" s="123" t="s">
        <v>52</v>
      </c>
      <c r="C49" s="808">
        <v>17313.669999999998</v>
      </c>
      <c r="D49" s="808">
        <v>0.02</v>
      </c>
      <c r="E49" s="808">
        <v>17313.669999999998</v>
      </c>
      <c r="F49" s="808">
        <v>0.02</v>
      </c>
      <c r="G49" s="808">
        <v>17313.669999999998</v>
      </c>
      <c r="H49" s="808">
        <v>0.02</v>
      </c>
      <c r="I49" s="808">
        <v>17313.669999999998</v>
      </c>
      <c r="J49" s="808">
        <v>0.02</v>
      </c>
      <c r="K49" s="808"/>
      <c r="L49" s="808"/>
      <c r="M49" s="808"/>
      <c r="N49" s="808"/>
      <c r="O49" s="808"/>
      <c r="P49" s="808"/>
      <c r="Q49" s="808"/>
      <c r="R49" s="808"/>
      <c r="S49" s="808"/>
      <c r="T49" s="808"/>
      <c r="U49" s="808"/>
      <c r="V49" s="808"/>
      <c r="W49" s="808"/>
      <c r="X49" s="808"/>
      <c r="Y49" s="808"/>
      <c r="Z49" s="808"/>
      <c r="AA49" s="808"/>
      <c r="AB49" s="808"/>
      <c r="AC49" s="808"/>
      <c r="AD49" s="808"/>
      <c r="AE49" s="808"/>
      <c r="AF49" s="808"/>
      <c r="AG49" s="808"/>
      <c r="AH49" s="808"/>
      <c r="AI49" s="808"/>
      <c r="AJ49" s="808"/>
      <c r="AK49" s="808"/>
      <c r="AL49" s="808"/>
      <c r="AM49" s="808"/>
      <c r="AN49" s="808"/>
      <c r="AO49" s="808"/>
      <c r="AP49" s="808"/>
      <c r="AQ49" s="808">
        <v>17814.169999999998</v>
      </c>
      <c r="AR49" s="808">
        <v>0.02</v>
      </c>
    </row>
    <row r="50" spans="1:44" ht="32.25" thickBot="1">
      <c r="A50" s="133" t="s">
        <v>73</v>
      </c>
      <c r="B50" s="134" t="s">
        <v>53</v>
      </c>
      <c r="C50" s="808">
        <v>70178.52</v>
      </c>
      <c r="D50" s="808">
        <v>7.0000000000000007E-2</v>
      </c>
      <c r="E50" s="808">
        <v>70178.52</v>
      </c>
      <c r="F50" s="808">
        <v>7.0000000000000007E-2</v>
      </c>
      <c r="G50" s="808">
        <v>70178.52</v>
      </c>
      <c r="H50" s="808">
        <v>7.0000000000000007E-2</v>
      </c>
      <c r="I50" s="808"/>
      <c r="J50" s="808"/>
      <c r="K50" s="808"/>
      <c r="L50" s="808"/>
      <c r="M50" s="808"/>
      <c r="N50" s="808"/>
      <c r="O50" s="808"/>
      <c r="P50" s="808"/>
      <c r="Q50" s="808"/>
      <c r="R50" s="808"/>
      <c r="S50" s="808"/>
      <c r="T50" s="808"/>
      <c r="U50" s="808"/>
      <c r="V50" s="808"/>
      <c r="W50" s="808"/>
      <c r="X50" s="808"/>
      <c r="Y50" s="808"/>
      <c r="Z50" s="808"/>
      <c r="AA50" s="808"/>
      <c r="AB50" s="808"/>
      <c r="AC50" s="808"/>
      <c r="AD50" s="808"/>
      <c r="AE50" s="808"/>
      <c r="AF50" s="808"/>
      <c r="AG50" s="808"/>
      <c r="AH50" s="808"/>
      <c r="AI50" s="808"/>
      <c r="AJ50" s="808"/>
      <c r="AK50" s="808"/>
      <c r="AL50" s="808"/>
      <c r="AM50" s="808"/>
      <c r="AN50" s="808"/>
      <c r="AO50" s="808"/>
      <c r="AP50" s="808"/>
      <c r="AQ50" s="808">
        <v>61978.22</v>
      </c>
      <c r="AR50" s="808">
        <v>0.06</v>
      </c>
    </row>
    <row r="51" spans="1:44" ht="32.25" thickBot="1">
      <c r="A51" s="122" t="s">
        <v>54</v>
      </c>
      <c r="B51" s="123" t="s">
        <v>79</v>
      </c>
      <c r="C51" s="783">
        <v>1550.48</v>
      </c>
      <c r="D51" s="514"/>
      <c r="E51" s="783">
        <v>1550.48</v>
      </c>
      <c r="F51" s="514"/>
      <c r="G51" s="783">
        <v>1550.48</v>
      </c>
      <c r="H51" s="514"/>
      <c r="I51" s="783">
        <v>1550.48</v>
      </c>
      <c r="J51" s="514"/>
      <c r="K51" s="783">
        <v>1550.48</v>
      </c>
      <c r="L51" s="514"/>
      <c r="M51" s="514"/>
      <c r="N51" s="514"/>
      <c r="O51" s="514"/>
      <c r="P51" s="514"/>
      <c r="Q51" s="514"/>
      <c r="R51" s="514"/>
      <c r="S51" s="514"/>
      <c r="T51" s="514"/>
      <c r="U51" s="514"/>
      <c r="V51" s="514"/>
      <c r="W51" s="514"/>
      <c r="X51" s="514"/>
      <c r="Y51" s="514"/>
      <c r="Z51" s="514"/>
      <c r="AA51" s="514"/>
      <c r="AB51" s="514"/>
      <c r="AC51" s="514"/>
      <c r="AD51" s="514"/>
      <c r="AE51" s="514"/>
      <c r="AF51" s="514"/>
      <c r="AG51" s="514"/>
      <c r="AH51" s="514"/>
      <c r="AI51" s="514"/>
      <c r="AJ51" s="514"/>
      <c r="AK51" s="514"/>
      <c r="AL51" s="514"/>
      <c r="AM51" s="514"/>
      <c r="AN51" s="514"/>
      <c r="AO51" s="514"/>
      <c r="AP51" s="514"/>
      <c r="AQ51" s="857">
        <v>1528.66</v>
      </c>
      <c r="AR51" s="514"/>
    </row>
    <row r="52" spans="1:44" ht="32.25" thickBot="1">
      <c r="A52" s="135" t="s">
        <v>55</v>
      </c>
      <c r="B52" s="223" t="s">
        <v>80</v>
      </c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  <c r="AL52" s="514"/>
      <c r="AM52" s="514"/>
      <c r="AN52" s="514"/>
      <c r="AO52" s="514"/>
      <c r="AP52" s="514"/>
      <c r="AQ52" s="514"/>
      <c r="AR52" s="514"/>
    </row>
    <row r="53" spans="1:44" ht="16.5" thickBot="1">
      <c r="A53" s="221" t="s">
        <v>101</v>
      </c>
      <c r="B53" s="222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4"/>
      <c r="V53" s="514"/>
      <c r="W53" s="514"/>
      <c r="X53" s="514"/>
      <c r="Y53" s="514"/>
      <c r="Z53" s="514"/>
      <c r="AA53" s="514"/>
      <c r="AB53" s="514"/>
      <c r="AC53" s="514"/>
      <c r="AD53" s="514"/>
      <c r="AE53" s="514"/>
      <c r="AF53" s="514"/>
      <c r="AG53" s="514"/>
      <c r="AH53" s="514"/>
      <c r="AI53" s="514"/>
      <c r="AJ53" s="514"/>
      <c r="AK53" s="514"/>
      <c r="AL53" s="514"/>
      <c r="AM53" s="514"/>
      <c r="AN53" s="514"/>
      <c r="AO53" s="514"/>
      <c r="AP53" s="514"/>
      <c r="AQ53" s="514"/>
      <c r="AR53" s="514"/>
    </row>
    <row r="54" spans="1:44" ht="15">
      <c r="A54" s="824" t="s">
        <v>110</v>
      </c>
      <c r="B54" s="824"/>
      <c r="C54" s="405">
        <v>5382.79</v>
      </c>
      <c r="D54" s="777">
        <v>0.01</v>
      </c>
      <c r="E54" s="405">
        <v>8074.18</v>
      </c>
      <c r="F54" s="777">
        <v>0.01</v>
      </c>
      <c r="G54" s="405">
        <v>10765.57</v>
      </c>
      <c r="H54" s="777">
        <v>0.01</v>
      </c>
      <c r="I54" s="405">
        <v>13456.97</v>
      </c>
      <c r="J54" s="777">
        <v>0.01</v>
      </c>
      <c r="K54" s="405">
        <v>16148.36</v>
      </c>
      <c r="L54" s="777">
        <v>0.02</v>
      </c>
      <c r="M54" s="405">
        <v>24222.54</v>
      </c>
      <c r="N54" s="777">
        <v>0.02</v>
      </c>
      <c r="O54" s="405">
        <v>26913.93</v>
      </c>
      <c r="P54" s="777">
        <v>0.03</v>
      </c>
      <c r="Q54" s="405">
        <v>29605.33</v>
      </c>
      <c r="R54" s="777">
        <v>0.03</v>
      </c>
      <c r="S54" s="405">
        <v>32296.720000000001</v>
      </c>
      <c r="T54" s="777">
        <v>0.03</v>
      </c>
      <c r="U54" s="405">
        <v>34988.11</v>
      </c>
      <c r="V54" s="777">
        <v>0.04</v>
      </c>
      <c r="W54" s="405">
        <v>43062.3</v>
      </c>
      <c r="X54" s="777">
        <v>0.04</v>
      </c>
      <c r="Y54" s="405">
        <v>45753.69</v>
      </c>
      <c r="Z54" s="777">
        <v>0.05</v>
      </c>
      <c r="AA54" s="405">
        <v>48445.08</v>
      </c>
      <c r="AB54" s="777">
        <v>0.05</v>
      </c>
      <c r="AC54" s="405">
        <v>51136.480000000003</v>
      </c>
      <c r="AD54" s="777">
        <v>0.05</v>
      </c>
      <c r="AE54" s="405">
        <v>53827.87</v>
      </c>
      <c r="AF54" s="777">
        <v>0.05</v>
      </c>
      <c r="AG54" s="405">
        <v>61902.05</v>
      </c>
      <c r="AH54" s="777">
        <v>0.06</v>
      </c>
      <c r="AI54" s="405">
        <v>64593.440000000002</v>
      </c>
      <c r="AJ54" s="777">
        <v>0.06</v>
      </c>
      <c r="AK54" s="405">
        <v>67284.84</v>
      </c>
      <c r="AL54" s="777">
        <v>7.0000000000000007E-2</v>
      </c>
      <c r="AM54" s="405">
        <v>69976.23</v>
      </c>
      <c r="AN54" s="777">
        <v>7.0000000000000007E-2</v>
      </c>
      <c r="AO54" s="405">
        <v>72667.62</v>
      </c>
      <c r="AP54" s="777">
        <v>7.0000000000000007E-2</v>
      </c>
      <c r="AQ54" s="405">
        <v>80741.8</v>
      </c>
      <c r="AR54" s="777">
        <v>0.08</v>
      </c>
    </row>
    <row r="55" spans="1:44" ht="15">
      <c r="A55" s="824" t="s">
        <v>39</v>
      </c>
      <c r="B55" s="824"/>
      <c r="C55" s="405">
        <v>1359.29</v>
      </c>
      <c r="D55" s="777">
        <v>0</v>
      </c>
      <c r="E55" s="405">
        <v>2038.93</v>
      </c>
      <c r="F55" s="777">
        <v>0</v>
      </c>
      <c r="G55" s="405">
        <v>2718.58</v>
      </c>
      <c r="H55" s="777">
        <v>0</v>
      </c>
      <c r="I55" s="405">
        <v>3398.22</v>
      </c>
      <c r="J55" s="777">
        <v>0</v>
      </c>
      <c r="K55" s="405">
        <v>4077.87</v>
      </c>
      <c r="L55" s="777">
        <v>0</v>
      </c>
      <c r="M55" s="405">
        <v>6116.8</v>
      </c>
      <c r="N55" s="777">
        <v>0.01</v>
      </c>
      <c r="O55" s="405">
        <v>6796.45</v>
      </c>
      <c r="P55" s="777">
        <v>0.01</v>
      </c>
      <c r="Q55" s="405">
        <v>7476.09</v>
      </c>
      <c r="R55" s="777">
        <v>0.01</v>
      </c>
      <c r="S55" s="405">
        <v>8155.74</v>
      </c>
      <c r="T55" s="777">
        <v>0.01</v>
      </c>
      <c r="U55" s="405">
        <v>8835.3799999999992</v>
      </c>
      <c r="V55" s="777">
        <v>0.01</v>
      </c>
      <c r="W55" s="405">
        <v>10874.32</v>
      </c>
      <c r="X55" s="777">
        <v>0.01</v>
      </c>
      <c r="Y55" s="405">
        <v>11553.96</v>
      </c>
      <c r="Z55" s="777">
        <v>0.01</v>
      </c>
      <c r="AA55" s="405">
        <v>12233.61</v>
      </c>
      <c r="AB55" s="777">
        <v>0.01</v>
      </c>
      <c r="AC55" s="405">
        <v>12913.25</v>
      </c>
      <c r="AD55" s="777">
        <v>0.01</v>
      </c>
      <c r="AE55" s="405">
        <v>13592.9</v>
      </c>
      <c r="AF55" s="777">
        <v>0.01</v>
      </c>
      <c r="AG55" s="405">
        <v>15631.83</v>
      </c>
      <c r="AH55" s="777">
        <v>0.02</v>
      </c>
      <c r="AI55" s="405">
        <v>16311.48</v>
      </c>
      <c r="AJ55" s="777">
        <v>0.02</v>
      </c>
      <c r="AK55" s="405">
        <v>16991.12</v>
      </c>
      <c r="AL55" s="777">
        <v>0.02</v>
      </c>
      <c r="AM55" s="405">
        <v>17670.77</v>
      </c>
      <c r="AN55" s="777">
        <v>0.02</v>
      </c>
      <c r="AO55" s="405">
        <v>18350.41</v>
      </c>
      <c r="AP55" s="777">
        <v>0.02</v>
      </c>
      <c r="AQ55" s="405">
        <v>20389.34</v>
      </c>
      <c r="AR55" s="777">
        <v>0.02</v>
      </c>
    </row>
    <row r="56" spans="1:44" ht="15" customHeight="1">
      <c r="A56" s="929" t="s">
        <v>95</v>
      </c>
      <c r="B56" s="930"/>
      <c r="C56" s="405">
        <v>2079.71</v>
      </c>
      <c r="D56" s="777">
        <v>0</v>
      </c>
      <c r="E56" s="405">
        <v>4159.43</v>
      </c>
      <c r="F56" s="777">
        <v>0</v>
      </c>
      <c r="G56" s="405">
        <v>6239.14</v>
      </c>
      <c r="H56" s="777">
        <v>0.01</v>
      </c>
      <c r="I56" s="405">
        <v>8318.85</v>
      </c>
      <c r="J56" s="777">
        <v>0.01</v>
      </c>
      <c r="K56" s="405">
        <v>0</v>
      </c>
      <c r="L56" s="777">
        <v>0</v>
      </c>
      <c r="M56" s="405">
        <v>0</v>
      </c>
      <c r="N56" s="777">
        <v>0</v>
      </c>
      <c r="O56" s="405">
        <v>0</v>
      </c>
      <c r="P56" s="777">
        <v>0</v>
      </c>
      <c r="Q56" s="439">
        <v>781.59</v>
      </c>
      <c r="R56" s="777">
        <v>0</v>
      </c>
      <c r="S56" s="439">
        <v>1563.18</v>
      </c>
      <c r="T56" s="777">
        <v>0</v>
      </c>
      <c r="U56" s="405">
        <v>2344.77</v>
      </c>
      <c r="V56" s="777">
        <v>0</v>
      </c>
      <c r="W56" s="405">
        <v>4689.55</v>
      </c>
      <c r="X56" s="777">
        <v>0</v>
      </c>
      <c r="Y56" s="405">
        <v>5471.14</v>
      </c>
      <c r="Z56" s="777">
        <v>0.01</v>
      </c>
      <c r="AA56" s="405">
        <v>6252.73</v>
      </c>
      <c r="AB56" s="777">
        <v>0.01</v>
      </c>
      <c r="AC56" s="405">
        <v>7034.32</v>
      </c>
      <c r="AD56" s="777">
        <v>0.01</v>
      </c>
      <c r="AE56" s="405">
        <v>7815.92</v>
      </c>
      <c r="AF56" s="777">
        <v>0.01</v>
      </c>
      <c r="AG56" s="405">
        <v>10160.69</v>
      </c>
      <c r="AH56" s="777">
        <v>0.01</v>
      </c>
      <c r="AI56" s="405">
        <v>10942.28</v>
      </c>
      <c r="AJ56" s="777">
        <v>0.01</v>
      </c>
      <c r="AK56" s="405">
        <v>11723.87</v>
      </c>
      <c r="AL56" s="777">
        <v>0.01</v>
      </c>
      <c r="AM56" s="405">
        <v>12505.46</v>
      </c>
      <c r="AN56" s="777">
        <v>0.01</v>
      </c>
      <c r="AO56" s="405">
        <v>13287.06</v>
      </c>
      <c r="AP56" s="777">
        <v>0.01</v>
      </c>
      <c r="AQ56" s="405">
        <v>15631.83</v>
      </c>
      <c r="AR56" s="777">
        <v>0.02</v>
      </c>
    </row>
    <row r="57" spans="1:44" ht="15" customHeight="1">
      <c r="A57" s="828"/>
      <c r="B57" s="829"/>
      <c r="C57" s="405"/>
      <c r="D57" s="777"/>
      <c r="E57" s="405"/>
      <c r="F57" s="777"/>
      <c r="G57" s="405"/>
      <c r="H57" s="777"/>
      <c r="I57" s="405"/>
      <c r="J57" s="777"/>
      <c r="K57" s="405"/>
      <c r="L57" s="777"/>
      <c r="M57" s="405"/>
      <c r="N57" s="777"/>
      <c r="O57" s="405"/>
      <c r="P57" s="777"/>
      <c r="Q57" s="439">
        <v>1315.79</v>
      </c>
      <c r="R57" s="777">
        <v>0</v>
      </c>
      <c r="S57" s="439">
        <v>2631.58</v>
      </c>
      <c r="T57" s="777">
        <v>0</v>
      </c>
      <c r="U57" s="405">
        <v>3947.38</v>
      </c>
      <c r="V57" s="777">
        <v>0</v>
      </c>
      <c r="W57" s="405">
        <v>7894.75</v>
      </c>
      <c r="X57" s="777">
        <v>0.01</v>
      </c>
      <c r="Y57" s="405">
        <v>9210.5499999999993</v>
      </c>
      <c r="Z57" s="777">
        <v>0.01</v>
      </c>
      <c r="AA57" s="405">
        <v>10526.34</v>
      </c>
      <c r="AB57" s="777">
        <v>0.01</v>
      </c>
      <c r="AC57" s="405">
        <v>11842.13</v>
      </c>
      <c r="AD57" s="777">
        <v>0.01</v>
      </c>
      <c r="AE57" s="405">
        <v>13157.92</v>
      </c>
      <c r="AF57" s="777">
        <v>0.01</v>
      </c>
      <c r="AG57" s="405">
        <v>17105.3</v>
      </c>
      <c r="AH57" s="777">
        <v>0.02</v>
      </c>
      <c r="AI57" s="405">
        <v>18421.09</v>
      </c>
      <c r="AJ57" s="777">
        <v>0.02</v>
      </c>
      <c r="AK57" s="405">
        <v>19736.89</v>
      </c>
      <c r="AL57" s="777">
        <v>0.02</v>
      </c>
      <c r="AM57" s="405">
        <v>21052.68</v>
      </c>
      <c r="AN57" s="777">
        <v>0.02</v>
      </c>
      <c r="AO57" s="405">
        <v>22368.47</v>
      </c>
      <c r="AP57" s="777">
        <v>0.02</v>
      </c>
      <c r="AQ57" s="405">
        <v>26315.85</v>
      </c>
      <c r="AR57" s="777">
        <v>0.03</v>
      </c>
    </row>
    <row r="58" spans="1:44" ht="15">
      <c r="A58" s="929" t="s">
        <v>112</v>
      </c>
      <c r="B58" s="930"/>
      <c r="C58" s="405">
        <v>1413.66</v>
      </c>
      <c r="D58" s="777">
        <v>0</v>
      </c>
      <c r="E58" s="405">
        <v>2120.4899999999998</v>
      </c>
      <c r="F58" s="777">
        <v>0</v>
      </c>
      <c r="G58" s="405">
        <v>2827.32</v>
      </c>
      <c r="H58" s="777">
        <v>0</v>
      </c>
      <c r="I58" s="405">
        <v>3534.15</v>
      </c>
      <c r="J58" s="777">
        <v>0</v>
      </c>
      <c r="K58" s="405">
        <v>4240.9799999999996</v>
      </c>
      <c r="L58" s="777">
        <v>0</v>
      </c>
      <c r="M58" s="405">
        <v>6361.48</v>
      </c>
      <c r="N58" s="777">
        <v>0.01</v>
      </c>
      <c r="O58" s="405">
        <v>7068.31</v>
      </c>
      <c r="P58" s="777">
        <v>0.01</v>
      </c>
      <c r="Q58" s="405">
        <v>7775.14</v>
      </c>
      <c r="R58" s="777">
        <v>0.01</v>
      </c>
      <c r="S58" s="405">
        <v>8481.9699999999993</v>
      </c>
      <c r="T58" s="777">
        <v>0.01</v>
      </c>
      <c r="U58" s="405">
        <v>9188.7999999999993</v>
      </c>
      <c r="V58" s="777">
        <v>0.01</v>
      </c>
      <c r="W58" s="405">
        <v>11309.29</v>
      </c>
      <c r="X58" s="777">
        <v>0.01</v>
      </c>
      <c r="Y58" s="405">
        <v>12016.12</v>
      </c>
      <c r="Z58" s="777">
        <v>0.01</v>
      </c>
      <c r="AA58" s="405">
        <v>12722.95</v>
      </c>
      <c r="AB58" s="777">
        <v>0.01</v>
      </c>
      <c r="AC58" s="405">
        <v>13429.78</v>
      </c>
      <c r="AD58" s="777">
        <v>0.01</v>
      </c>
      <c r="AE58" s="405">
        <v>14136.61</v>
      </c>
      <c r="AF58" s="777">
        <v>0.01</v>
      </c>
      <c r="AG58" s="405">
        <v>16257.1</v>
      </c>
      <c r="AH58" s="777">
        <v>0.02</v>
      </c>
      <c r="AI58" s="405">
        <v>16963.93</v>
      </c>
      <c r="AJ58" s="777">
        <v>0.02</v>
      </c>
      <c r="AK58" s="405">
        <v>17670.77</v>
      </c>
      <c r="AL58" s="777">
        <v>0.02</v>
      </c>
      <c r="AM58" s="405">
        <v>18377.599999999999</v>
      </c>
      <c r="AN58" s="777">
        <v>0.02</v>
      </c>
      <c r="AO58" s="405">
        <v>19084.43</v>
      </c>
      <c r="AP58" s="777">
        <v>0.02</v>
      </c>
      <c r="AQ58" s="405">
        <v>21204.92</v>
      </c>
      <c r="AR58" s="777">
        <v>0.02</v>
      </c>
    </row>
    <row r="59" spans="1:44" thickBot="1">
      <c r="A59" s="925" t="s">
        <v>58</v>
      </c>
      <c r="B59" s="925"/>
      <c r="C59" s="405">
        <v>246.14</v>
      </c>
      <c r="D59" s="777">
        <v>0</v>
      </c>
      <c r="E59" s="405">
        <v>369.21</v>
      </c>
      <c r="F59" s="777">
        <v>0</v>
      </c>
      <c r="G59" s="405">
        <v>459.66</v>
      </c>
      <c r="H59" s="777">
        <v>0</v>
      </c>
      <c r="I59" s="405">
        <v>550.1</v>
      </c>
      <c r="J59" s="777">
        <v>0</v>
      </c>
      <c r="K59" s="405">
        <v>640.54999999999995</v>
      </c>
      <c r="L59" s="777">
        <v>0</v>
      </c>
      <c r="M59" s="405">
        <v>911.89</v>
      </c>
      <c r="N59" s="777">
        <v>0</v>
      </c>
      <c r="O59" s="405">
        <v>969.71</v>
      </c>
      <c r="P59" s="777">
        <v>0</v>
      </c>
      <c r="Q59" s="405">
        <v>1027.54</v>
      </c>
      <c r="R59" s="777">
        <v>0</v>
      </c>
      <c r="S59" s="405">
        <v>1085.3599999999999</v>
      </c>
      <c r="T59" s="777">
        <v>0</v>
      </c>
      <c r="U59" s="405">
        <v>1143.19</v>
      </c>
      <c r="V59" s="777">
        <v>0</v>
      </c>
      <c r="W59" s="405">
        <v>1316.66</v>
      </c>
      <c r="X59" s="777">
        <v>0</v>
      </c>
      <c r="Y59" s="405">
        <v>1374.48</v>
      </c>
      <c r="Z59" s="777">
        <v>0</v>
      </c>
      <c r="AA59" s="405">
        <v>1431.57</v>
      </c>
      <c r="AB59" s="777">
        <v>0</v>
      </c>
      <c r="AC59" s="405">
        <v>1488.66</v>
      </c>
      <c r="AD59" s="777">
        <v>0</v>
      </c>
      <c r="AE59" s="405">
        <v>1545.75</v>
      </c>
      <c r="AF59" s="777">
        <v>0</v>
      </c>
      <c r="AG59" s="405">
        <v>1717.02</v>
      </c>
      <c r="AH59" s="777">
        <v>0</v>
      </c>
      <c r="AI59" s="405">
        <v>1774.11</v>
      </c>
      <c r="AJ59" s="777">
        <v>0</v>
      </c>
      <c r="AK59" s="405">
        <v>1836.42</v>
      </c>
      <c r="AL59" s="777">
        <v>0</v>
      </c>
      <c r="AM59" s="405">
        <v>1898.73</v>
      </c>
      <c r="AN59" s="777">
        <v>0</v>
      </c>
      <c r="AO59" s="405">
        <v>1961.04</v>
      </c>
      <c r="AP59" s="777">
        <v>0</v>
      </c>
      <c r="AQ59" s="405">
        <v>2147.9699999999998</v>
      </c>
      <c r="AR59" s="777">
        <v>0</v>
      </c>
    </row>
    <row r="60" spans="1:44" ht="20.25" thickBot="1">
      <c r="A60" s="809" t="s">
        <v>39</v>
      </c>
      <c r="B60" s="447" t="s">
        <v>106</v>
      </c>
      <c r="C60" s="514">
        <v>0</v>
      </c>
      <c r="D60" s="514">
        <v>0</v>
      </c>
      <c r="E60" s="514">
        <v>0</v>
      </c>
      <c r="F60" s="514">
        <v>0</v>
      </c>
      <c r="G60" s="514">
        <v>0</v>
      </c>
      <c r="H60" s="514">
        <v>0</v>
      </c>
      <c r="I60" s="514">
        <v>0</v>
      </c>
      <c r="J60" s="514">
        <v>0</v>
      </c>
      <c r="K60" s="514">
        <v>0</v>
      </c>
      <c r="L60" s="514">
        <v>0</v>
      </c>
      <c r="M60" s="514">
        <v>0</v>
      </c>
      <c r="N60" s="514">
        <v>0</v>
      </c>
      <c r="O60" s="514">
        <v>0</v>
      </c>
      <c r="P60" s="514">
        <v>0</v>
      </c>
      <c r="Q60" s="514">
        <v>0</v>
      </c>
      <c r="R60" s="514">
        <v>0</v>
      </c>
      <c r="S60" s="514">
        <v>0</v>
      </c>
      <c r="T60" s="514">
        <v>0</v>
      </c>
      <c r="U60" s="514">
        <v>0</v>
      </c>
      <c r="V60" s="514">
        <v>0</v>
      </c>
      <c r="W60" s="514">
        <v>0</v>
      </c>
      <c r="X60" s="514">
        <v>0</v>
      </c>
      <c r="Y60" s="514">
        <v>0</v>
      </c>
      <c r="Z60" s="514">
        <v>0</v>
      </c>
      <c r="AA60" s="514">
        <v>0</v>
      </c>
      <c r="AB60" s="514">
        <v>0</v>
      </c>
      <c r="AC60" s="514">
        <v>0</v>
      </c>
      <c r="AD60" s="514">
        <v>0</v>
      </c>
      <c r="AE60" s="514">
        <v>0</v>
      </c>
      <c r="AF60" s="514">
        <v>0</v>
      </c>
      <c r="AG60" s="514">
        <v>0</v>
      </c>
      <c r="AH60" s="514">
        <v>0</v>
      </c>
      <c r="AI60" s="514">
        <v>0</v>
      </c>
      <c r="AJ60" s="514">
        <v>0</v>
      </c>
      <c r="AK60" s="514">
        <v>0</v>
      </c>
      <c r="AL60" s="514">
        <v>0</v>
      </c>
      <c r="AM60" s="514">
        <v>0</v>
      </c>
      <c r="AN60" s="514">
        <v>0</v>
      </c>
      <c r="AO60" s="514">
        <v>0</v>
      </c>
      <c r="AP60" s="514">
        <v>0</v>
      </c>
      <c r="AQ60" s="514">
        <v>0</v>
      </c>
      <c r="AR60" s="514">
        <v>0</v>
      </c>
    </row>
    <row r="61" spans="1:44" s="810" customFormat="1">
      <c r="A61" s="809" t="s">
        <v>137</v>
      </c>
      <c r="B61" s="447" t="s">
        <v>114</v>
      </c>
      <c r="C61" s="439">
        <v>630</v>
      </c>
      <c r="D61" s="512"/>
      <c r="E61" s="439">
        <v>630</v>
      </c>
      <c r="F61" s="512"/>
      <c r="G61" s="439">
        <v>630</v>
      </c>
      <c r="H61" s="512"/>
      <c r="I61" s="439">
        <v>630</v>
      </c>
      <c r="J61" s="512"/>
      <c r="K61" s="439">
        <v>630</v>
      </c>
      <c r="L61" s="512"/>
      <c r="M61" s="439">
        <v>630</v>
      </c>
      <c r="N61" s="512"/>
      <c r="O61" s="439">
        <v>630</v>
      </c>
      <c r="P61" s="512"/>
      <c r="Q61" s="439">
        <v>630</v>
      </c>
      <c r="R61" s="512"/>
      <c r="S61" s="439">
        <v>630</v>
      </c>
      <c r="T61" s="512"/>
      <c r="U61" s="439">
        <v>630</v>
      </c>
      <c r="V61" s="512"/>
      <c r="W61" s="439">
        <v>630</v>
      </c>
      <c r="X61" s="512"/>
      <c r="Y61" s="439">
        <v>630</v>
      </c>
      <c r="Z61" s="512"/>
      <c r="AA61" s="439">
        <v>630</v>
      </c>
      <c r="AB61" s="512"/>
      <c r="AC61" s="439">
        <v>630</v>
      </c>
      <c r="AD61" s="512"/>
      <c r="AE61" s="439">
        <v>630</v>
      </c>
      <c r="AF61" s="512"/>
      <c r="AG61" s="439">
        <v>630</v>
      </c>
      <c r="AH61" s="512"/>
      <c r="AI61" s="439">
        <v>630</v>
      </c>
      <c r="AJ61" s="512"/>
      <c r="AK61" s="439">
        <v>630</v>
      </c>
      <c r="AL61" s="512"/>
      <c r="AM61" s="439">
        <v>630</v>
      </c>
      <c r="AN61" s="512"/>
      <c r="AO61" s="439">
        <v>630</v>
      </c>
      <c r="AP61" s="512"/>
      <c r="AQ61" s="857">
        <v>420</v>
      </c>
      <c r="AR61" s="512"/>
    </row>
    <row r="62" spans="1:44" s="810" customFormat="1">
      <c r="A62" s="809" t="s">
        <v>134</v>
      </c>
      <c r="B62" s="840"/>
      <c r="C62" s="842"/>
      <c r="D62" s="843"/>
      <c r="E62" s="842"/>
      <c r="F62" s="843"/>
      <c r="G62" s="842"/>
      <c r="H62" s="843"/>
      <c r="I62" s="842"/>
      <c r="J62" s="843"/>
      <c r="K62" s="842"/>
      <c r="L62" s="843"/>
      <c r="M62" s="842"/>
      <c r="N62" s="843"/>
      <c r="O62" s="842"/>
      <c r="P62" s="843"/>
      <c r="Q62" s="842"/>
      <c r="R62" s="843"/>
      <c r="S62" s="842"/>
      <c r="T62" s="843"/>
      <c r="U62" s="842"/>
      <c r="V62" s="843"/>
      <c r="W62" s="842"/>
      <c r="X62" s="843"/>
      <c r="Y62" s="842"/>
      <c r="Z62" s="843"/>
      <c r="AA62" s="842"/>
      <c r="AB62" s="843"/>
      <c r="AC62" s="842"/>
      <c r="AD62" s="843"/>
      <c r="AE62" s="844">
        <v>118768.02</v>
      </c>
      <c r="AF62" s="841">
        <v>0.12</v>
      </c>
      <c r="AG62" s="844">
        <v>118768.02</v>
      </c>
      <c r="AH62" s="841">
        <v>0.12</v>
      </c>
      <c r="AI62" s="848"/>
      <c r="AJ62" s="849"/>
      <c r="AK62" s="848"/>
      <c r="AL62" s="849"/>
      <c r="AM62" s="848"/>
      <c r="AN62" s="849"/>
      <c r="AO62" s="848"/>
      <c r="AP62" s="849"/>
      <c r="AQ62" s="848"/>
      <c r="AR62" s="849"/>
    </row>
    <row r="63" spans="1:44" ht="16.5" thickBot="1">
      <c r="A63" s="893"/>
      <c r="B63" s="894"/>
      <c r="C63" s="426">
        <f t="shared" ref="C63:H63" si="30">SUM(C37:C61)</f>
        <v>6052992.1799999988</v>
      </c>
      <c r="D63" s="426">
        <f t="shared" si="30"/>
        <v>5.9499999999999993</v>
      </c>
      <c r="E63" s="426">
        <f t="shared" si="30"/>
        <v>6055275.7399999993</v>
      </c>
      <c r="F63" s="426">
        <f t="shared" si="30"/>
        <v>5.9699999999999989</v>
      </c>
      <c r="G63" s="426">
        <f t="shared" si="30"/>
        <v>6053021.5800000001</v>
      </c>
      <c r="H63" s="426">
        <f t="shared" si="30"/>
        <v>5.9899999999999984</v>
      </c>
      <c r="I63" s="426">
        <f t="shared" ref="I63:P63" si="31">SUM(I37:I61)</f>
        <v>5985094.0099999988</v>
      </c>
      <c r="J63" s="426">
        <f t="shared" si="31"/>
        <v>5.9099999999999984</v>
      </c>
      <c r="K63" s="426">
        <f t="shared" si="31"/>
        <v>5959632.7500000009</v>
      </c>
      <c r="L63" s="426">
        <f t="shared" si="31"/>
        <v>5.8899999999999988</v>
      </c>
      <c r="M63" s="426">
        <f t="shared" si="31"/>
        <v>5959525.3100000005</v>
      </c>
      <c r="N63" s="426">
        <f t="shared" si="31"/>
        <v>5.879999999999999</v>
      </c>
      <c r="O63" s="426">
        <f t="shared" si="31"/>
        <v>5964426.9700000007</v>
      </c>
      <c r="P63" s="426">
        <f t="shared" si="31"/>
        <v>5.89</v>
      </c>
      <c r="Q63" s="426">
        <f t="shared" ref="Q63:V63" si="32">SUM(Q37:Q61)</f>
        <v>5966662.9700000007</v>
      </c>
      <c r="R63" s="426">
        <f t="shared" si="32"/>
        <v>5.89</v>
      </c>
      <c r="S63" s="426">
        <f t="shared" si="32"/>
        <v>5968898.9600000009</v>
      </c>
      <c r="T63" s="426">
        <f t="shared" si="32"/>
        <v>5.88</v>
      </c>
      <c r="U63" s="426">
        <f t="shared" si="32"/>
        <v>5970563.5300000003</v>
      </c>
      <c r="V63" s="426">
        <f t="shared" si="32"/>
        <v>5.89</v>
      </c>
      <c r="W63" s="426">
        <f t="shared" ref="W63:AD63" si="33">SUM(W37:W61)</f>
        <v>5977271.54</v>
      </c>
      <c r="X63" s="426">
        <f t="shared" si="33"/>
        <v>5.8899999999999988</v>
      </c>
      <c r="Y63" s="426">
        <f t="shared" si="33"/>
        <v>5980449.3600000003</v>
      </c>
      <c r="Z63" s="426">
        <f t="shared" si="33"/>
        <v>5.8899999999999988</v>
      </c>
      <c r="AA63" s="426">
        <f t="shared" si="33"/>
        <v>5982684.6100000013</v>
      </c>
      <c r="AB63" s="426">
        <f t="shared" si="33"/>
        <v>5.8899999999999988</v>
      </c>
      <c r="AC63" s="426">
        <f t="shared" si="33"/>
        <v>6126900.9000000013</v>
      </c>
      <c r="AD63" s="426">
        <f t="shared" si="33"/>
        <v>6.0299999999999985</v>
      </c>
      <c r="AE63" s="426">
        <f t="shared" ref="AE63:AJ63" si="34">SUM(AE37:AE62)</f>
        <v>6247904.2000000002</v>
      </c>
      <c r="AF63" s="426">
        <f t="shared" si="34"/>
        <v>6.1499999999999986</v>
      </c>
      <c r="AG63" s="426">
        <f t="shared" si="34"/>
        <v>6254609.9999999991</v>
      </c>
      <c r="AH63" s="426">
        <f t="shared" si="34"/>
        <v>6.1599999999999984</v>
      </c>
      <c r="AI63" s="426">
        <f t="shared" si="34"/>
        <v>6138077.2300000014</v>
      </c>
      <c r="AJ63" s="426">
        <f t="shared" si="34"/>
        <v>6.049999999999998</v>
      </c>
      <c r="AK63" s="426">
        <f t="shared" ref="AK63:AP63" si="35">SUM(AK37:AK62)</f>
        <v>6148323.8799999999</v>
      </c>
      <c r="AL63" s="426">
        <f t="shared" si="35"/>
        <v>6.0599999999999987</v>
      </c>
      <c r="AM63" s="426">
        <f t="shared" si="35"/>
        <v>6151147.6499999994</v>
      </c>
      <c r="AN63" s="426">
        <f t="shared" si="35"/>
        <v>6.0599999999999987</v>
      </c>
      <c r="AO63" s="426">
        <f t="shared" si="35"/>
        <v>6153257.9399999995</v>
      </c>
      <c r="AP63" s="426">
        <f t="shared" si="35"/>
        <v>6.0599999999999987</v>
      </c>
      <c r="AQ63" s="426">
        <f>SUM(AQ37:AQ62)</f>
        <v>6225815.5599999987</v>
      </c>
      <c r="AR63" s="426">
        <f>SUM(AR37:AR62)</f>
        <v>6.1199999999999983</v>
      </c>
    </row>
    <row r="64" spans="1:44">
      <c r="B64" s="142" t="s">
        <v>59</v>
      </c>
      <c r="C64" s="427">
        <f>C10+C15+C18</f>
        <v>63325768.909999996</v>
      </c>
      <c r="D64" s="522">
        <f>D10+D15</f>
        <v>60.650000000000006</v>
      </c>
      <c r="E64" s="427">
        <f>E10+E15+E18</f>
        <v>63264692.510000005</v>
      </c>
      <c r="F64" s="522">
        <f>F10+F15</f>
        <v>60.62</v>
      </c>
      <c r="G64" s="427">
        <f>G10+G15+G18</f>
        <v>63383679.450000003</v>
      </c>
      <c r="H64" s="522">
        <f>H10+H15</f>
        <v>61.010000000000005</v>
      </c>
      <c r="I64" s="427">
        <f>I10+I15+I18</f>
        <v>63421447.420000002</v>
      </c>
      <c r="J64" s="522">
        <f>J10+J15</f>
        <v>61.019999999999996</v>
      </c>
      <c r="K64" s="427">
        <f>K10+K15+K18</f>
        <v>63437444.489999995</v>
      </c>
      <c r="L64" s="522">
        <f>L10+L15</f>
        <v>61.019999999999996</v>
      </c>
      <c r="M64" s="427">
        <f>M10+M15+M18</f>
        <v>63488045.209999993</v>
      </c>
      <c r="N64" s="522">
        <f>N10+N15</f>
        <v>61.029999999999994</v>
      </c>
      <c r="O64" s="427">
        <f>O10+O15+O18</f>
        <v>63517704.109999999</v>
      </c>
      <c r="P64" s="522">
        <f>P10+P15</f>
        <v>61.04</v>
      </c>
      <c r="Q64" s="427">
        <f>Q10+Q15+Q18</f>
        <v>63512762.560000002</v>
      </c>
      <c r="R64" s="522">
        <f>R10+R15</f>
        <v>61.039999999999992</v>
      </c>
      <c r="S64" s="427">
        <f>S10+S15+S18</f>
        <v>63552791.679999992</v>
      </c>
      <c r="T64" s="522">
        <f>T10+T15</f>
        <v>61.06</v>
      </c>
      <c r="U64" s="427">
        <f>U10+U15+U18</f>
        <v>63509318.530000001</v>
      </c>
      <c r="V64" s="522">
        <f>V10+V15</f>
        <v>61.040000000000006</v>
      </c>
      <c r="W64" s="427">
        <f>W10+W15+W18</f>
        <v>63654392.390000001</v>
      </c>
      <c r="X64" s="522">
        <f>X10+X15</f>
        <v>61.100000000000009</v>
      </c>
      <c r="Y64" s="427">
        <f>Y10+Y15+Y18</f>
        <v>63646319.719999999</v>
      </c>
      <c r="Z64" s="522">
        <f>Z10+Z15</f>
        <v>61.089999999999996</v>
      </c>
      <c r="AA64" s="427">
        <f>AA10+AA15+AA18</f>
        <v>63686189.789999999</v>
      </c>
      <c r="AB64" s="522">
        <f>AB10+AB15</f>
        <v>61.14</v>
      </c>
      <c r="AC64" s="427">
        <f>AC10+AC15+AC18</f>
        <v>63555538.310000002</v>
      </c>
      <c r="AD64" s="522">
        <f>AD10+AD15</f>
        <v>61</v>
      </c>
      <c r="AE64" s="427">
        <f>AE10+AE15+AE18</f>
        <v>63469284.789999999</v>
      </c>
      <c r="AF64" s="522">
        <f>AF10+AF15</f>
        <v>60.889999999999993</v>
      </c>
      <c r="AG64" s="427">
        <f>AG10+AG15+AG18</f>
        <v>63518827.950000003</v>
      </c>
      <c r="AH64" s="522">
        <f>AH10+AH15</f>
        <v>60.91</v>
      </c>
      <c r="AI64" s="427">
        <f>AI10+AI15+AI18</f>
        <v>63536545.349999994</v>
      </c>
      <c r="AJ64" s="522">
        <f>AJ10+AJ15</f>
        <v>60.910000000000011</v>
      </c>
      <c r="AK64" s="427">
        <f>AK10+AK15+AK18</f>
        <v>63579169.319999993</v>
      </c>
      <c r="AL64" s="522">
        <f>AL10+AL15</f>
        <v>60.959999999999994</v>
      </c>
      <c r="AM64" s="427">
        <f>AM10+AM15+AM18</f>
        <v>63623015.729999997</v>
      </c>
      <c r="AN64" s="522">
        <f>AN10+AN15</f>
        <v>60.960000000000008</v>
      </c>
      <c r="AO64" s="427">
        <f>AO10+AO15+AO18</f>
        <v>63607726.219999991</v>
      </c>
      <c r="AP64" s="522">
        <f>AP10+AP15</f>
        <v>60.96</v>
      </c>
      <c r="AQ64" s="427">
        <f>AQ10+AQ15+AQ18</f>
        <v>63650373.400000006</v>
      </c>
      <c r="AR64" s="522">
        <f>AR10+AR15</f>
        <v>60.93</v>
      </c>
    </row>
    <row r="65" spans="1:44">
      <c r="A65" s="145"/>
      <c r="B65" s="145" t="s">
        <v>123</v>
      </c>
      <c r="C65" s="429">
        <f t="shared" ref="C65:H65" si="36">C34</f>
        <v>25220445.129999999</v>
      </c>
      <c r="D65" s="523">
        <f t="shared" si="36"/>
        <v>24.82</v>
      </c>
      <c r="E65" s="429">
        <f t="shared" si="36"/>
        <v>25220445.129999999</v>
      </c>
      <c r="F65" s="523">
        <f t="shared" si="36"/>
        <v>24.82</v>
      </c>
      <c r="G65" s="429">
        <f t="shared" si="36"/>
        <v>24647234.300000001</v>
      </c>
      <c r="H65" s="523">
        <f t="shared" si="36"/>
        <v>24.38</v>
      </c>
      <c r="I65" s="429">
        <f t="shared" ref="I65:P65" si="37">I34</f>
        <v>24720456.48</v>
      </c>
      <c r="J65" s="523">
        <f t="shared" si="37"/>
        <v>24.45</v>
      </c>
      <c r="K65" s="429">
        <f t="shared" si="37"/>
        <v>24761938.780000001</v>
      </c>
      <c r="L65" s="523">
        <f t="shared" si="37"/>
        <v>24.48</v>
      </c>
      <c r="M65" s="429">
        <f t="shared" si="37"/>
        <v>24769073.050000001</v>
      </c>
      <c r="N65" s="523">
        <f t="shared" si="37"/>
        <v>24.48</v>
      </c>
      <c r="O65" s="429">
        <f t="shared" si="37"/>
        <v>24767643.43</v>
      </c>
      <c r="P65" s="523">
        <f t="shared" si="37"/>
        <v>24.46</v>
      </c>
      <c r="Q65" s="429">
        <f t="shared" ref="Q65:V65" si="38">Q34</f>
        <v>24757712.009999998</v>
      </c>
      <c r="R65" s="523">
        <f t="shared" si="38"/>
        <v>24.46</v>
      </c>
      <c r="S65" s="429">
        <f t="shared" si="38"/>
        <v>24757712.009999998</v>
      </c>
      <c r="T65" s="523">
        <f t="shared" si="38"/>
        <v>24.45</v>
      </c>
      <c r="U65" s="429">
        <f t="shared" si="38"/>
        <v>24757712.009999998</v>
      </c>
      <c r="V65" s="523">
        <f t="shared" si="38"/>
        <v>24.459999999999997</v>
      </c>
      <c r="W65" s="429">
        <f t="shared" ref="W65:AD65" si="39">W34</f>
        <v>24757712.009999998</v>
      </c>
      <c r="X65" s="523">
        <f t="shared" si="39"/>
        <v>24.410000000000004</v>
      </c>
      <c r="Y65" s="429">
        <f t="shared" si="39"/>
        <v>24763362.960000001</v>
      </c>
      <c r="Z65" s="523">
        <f t="shared" si="39"/>
        <v>24.42</v>
      </c>
      <c r="AA65" s="429">
        <f t="shared" si="39"/>
        <v>24704921.789999999</v>
      </c>
      <c r="AB65" s="523">
        <f t="shared" si="39"/>
        <v>24.37</v>
      </c>
      <c r="AC65" s="429">
        <f t="shared" si="39"/>
        <v>24704921.789999999</v>
      </c>
      <c r="AD65" s="523">
        <f t="shared" si="39"/>
        <v>24.37</v>
      </c>
      <c r="AE65" s="429">
        <f t="shared" ref="AE65:AJ65" si="40">AE34</f>
        <v>24704921.789999999</v>
      </c>
      <c r="AF65" s="523">
        <f t="shared" si="40"/>
        <v>24.36</v>
      </c>
      <c r="AG65" s="429">
        <f t="shared" si="40"/>
        <v>24712101.789999999</v>
      </c>
      <c r="AH65" s="523">
        <f t="shared" si="40"/>
        <v>24.35</v>
      </c>
      <c r="AI65" s="429">
        <f t="shared" si="40"/>
        <v>24831466.629999999</v>
      </c>
      <c r="AJ65" s="523">
        <f t="shared" si="40"/>
        <v>24.46</v>
      </c>
      <c r="AK65" s="429">
        <f t="shared" ref="AK65:AP65" si="41">AK34</f>
        <v>24766731.640000001</v>
      </c>
      <c r="AL65" s="523">
        <f t="shared" si="41"/>
        <v>24.4</v>
      </c>
      <c r="AM65" s="429">
        <f t="shared" si="41"/>
        <v>24782531.640000001</v>
      </c>
      <c r="AN65" s="523">
        <f t="shared" si="41"/>
        <v>24.4</v>
      </c>
      <c r="AO65" s="429">
        <f t="shared" si="41"/>
        <v>24785532.219999999</v>
      </c>
      <c r="AP65" s="523">
        <f t="shared" si="41"/>
        <v>24.4</v>
      </c>
      <c r="AQ65" s="429">
        <f>AQ34</f>
        <v>24787551.219999999</v>
      </c>
      <c r="AR65" s="523">
        <f>AR34</f>
        <v>24.38</v>
      </c>
    </row>
    <row r="66" spans="1:44">
      <c r="B66" s="145" t="s">
        <v>124</v>
      </c>
      <c r="C66" s="429">
        <f t="shared" ref="C66:H66" si="42">C22</f>
        <v>7005983.7000000002</v>
      </c>
      <c r="D66" s="523">
        <f t="shared" si="42"/>
        <v>6.89</v>
      </c>
      <c r="E66" s="429">
        <f t="shared" si="42"/>
        <v>7005983.7000000002</v>
      </c>
      <c r="F66" s="523">
        <f t="shared" si="42"/>
        <v>6.9</v>
      </c>
      <c r="G66" s="429">
        <f t="shared" si="42"/>
        <v>7005983.7000000002</v>
      </c>
      <c r="H66" s="523">
        <f t="shared" si="42"/>
        <v>6.93</v>
      </c>
      <c r="I66" s="429">
        <f t="shared" ref="I66:P66" si="43">I22</f>
        <v>7005983.7000000002</v>
      </c>
      <c r="J66" s="523">
        <f t="shared" si="43"/>
        <v>6.93</v>
      </c>
      <c r="K66" s="429">
        <f t="shared" si="43"/>
        <v>7005983.7000000002</v>
      </c>
      <c r="L66" s="523">
        <f t="shared" si="43"/>
        <v>6.92</v>
      </c>
      <c r="M66" s="429">
        <f t="shared" si="43"/>
        <v>7005983.7000000002</v>
      </c>
      <c r="N66" s="523">
        <f t="shared" si="43"/>
        <v>6.92</v>
      </c>
      <c r="O66" s="429">
        <f t="shared" si="43"/>
        <v>7005983.7000000002</v>
      </c>
      <c r="P66" s="523">
        <f t="shared" si="43"/>
        <v>6.92</v>
      </c>
      <c r="Q66" s="429">
        <f t="shared" ref="Q66:V66" si="44">Q22</f>
        <v>7005983.7000000002</v>
      </c>
      <c r="R66" s="523">
        <f t="shared" si="44"/>
        <v>6.92</v>
      </c>
      <c r="S66" s="429">
        <f t="shared" si="44"/>
        <v>7005983.7000000002</v>
      </c>
      <c r="T66" s="523">
        <f t="shared" si="44"/>
        <v>6.92</v>
      </c>
      <c r="U66" s="429">
        <f t="shared" si="44"/>
        <v>7005983.7000000002</v>
      </c>
      <c r="V66" s="523">
        <f t="shared" si="44"/>
        <v>6.92</v>
      </c>
      <c r="W66" s="429">
        <f t="shared" ref="W66:AD66" si="45">W22</f>
        <v>7005983.7000000002</v>
      </c>
      <c r="X66" s="523">
        <f t="shared" si="45"/>
        <v>6.91</v>
      </c>
      <c r="Y66" s="429">
        <f t="shared" si="45"/>
        <v>7005983.7000000002</v>
      </c>
      <c r="Z66" s="523">
        <f t="shared" si="45"/>
        <v>6.91</v>
      </c>
      <c r="AA66" s="429">
        <f t="shared" si="45"/>
        <v>7005983.7000000002</v>
      </c>
      <c r="AB66" s="523">
        <f t="shared" si="45"/>
        <v>6.91</v>
      </c>
      <c r="AC66" s="429">
        <f t="shared" si="45"/>
        <v>7005983.7000000002</v>
      </c>
      <c r="AD66" s="523">
        <f t="shared" si="45"/>
        <v>6.91</v>
      </c>
      <c r="AE66" s="429">
        <f t="shared" ref="AE66:AJ66" si="46">AE22</f>
        <v>7005983.7000000002</v>
      </c>
      <c r="AF66" s="523">
        <f t="shared" si="46"/>
        <v>6.91</v>
      </c>
      <c r="AG66" s="429">
        <f t="shared" si="46"/>
        <v>7005983.7000000002</v>
      </c>
      <c r="AH66" s="523">
        <f t="shared" si="46"/>
        <v>6.9</v>
      </c>
      <c r="AI66" s="429">
        <f t="shared" si="46"/>
        <v>7005983.7000000002</v>
      </c>
      <c r="AJ66" s="523">
        <f t="shared" si="46"/>
        <v>6.9</v>
      </c>
      <c r="AK66" s="429">
        <f t="shared" ref="AK66:AP66" si="47">AK22</f>
        <v>7005983.7000000002</v>
      </c>
      <c r="AL66" s="523">
        <f t="shared" si="47"/>
        <v>6.9</v>
      </c>
      <c r="AM66" s="429">
        <f t="shared" si="47"/>
        <v>7005983.7000000002</v>
      </c>
      <c r="AN66" s="523">
        <f t="shared" si="47"/>
        <v>6.9</v>
      </c>
      <c r="AO66" s="429">
        <f t="shared" si="47"/>
        <v>7005983.7000000002</v>
      </c>
      <c r="AP66" s="523">
        <f t="shared" si="47"/>
        <v>6.9</v>
      </c>
      <c r="AQ66" s="429">
        <f>AQ22</f>
        <v>7005983.7000000002</v>
      </c>
      <c r="AR66" s="523">
        <f>AR22</f>
        <v>6.8900000000000006</v>
      </c>
    </row>
    <row r="67" spans="1:44">
      <c r="B67" s="145" t="s">
        <v>139</v>
      </c>
      <c r="C67" s="429"/>
      <c r="D67" s="429">
        <f>D18</f>
        <v>1.69</v>
      </c>
      <c r="E67" s="429"/>
      <c r="F67" s="429">
        <f>F18</f>
        <v>1.69</v>
      </c>
      <c r="G67" s="429"/>
      <c r="H67" s="429">
        <f>H18</f>
        <v>1.69</v>
      </c>
      <c r="I67" s="429"/>
      <c r="J67" s="429">
        <f>J18</f>
        <v>1.69</v>
      </c>
      <c r="K67" s="429"/>
      <c r="L67" s="429">
        <f>L18</f>
        <v>1.69</v>
      </c>
      <c r="M67" s="429"/>
      <c r="N67" s="429">
        <f>N18</f>
        <v>1.69</v>
      </c>
      <c r="O67" s="429"/>
      <c r="P67" s="429">
        <f>P18</f>
        <v>1.69</v>
      </c>
      <c r="Q67" s="429"/>
      <c r="R67" s="429">
        <f>R18</f>
        <v>1.69</v>
      </c>
      <c r="S67" s="429"/>
      <c r="T67" s="429">
        <f>T18</f>
        <v>1.69</v>
      </c>
      <c r="U67" s="429"/>
      <c r="V67" s="429">
        <f>V18</f>
        <v>1.69</v>
      </c>
      <c r="W67" s="429"/>
      <c r="X67" s="429">
        <f>X18</f>
        <v>1.69</v>
      </c>
      <c r="Y67" s="429"/>
      <c r="Z67" s="429">
        <f>Z18</f>
        <v>1.69</v>
      </c>
      <c r="AA67" s="429"/>
      <c r="AB67" s="429">
        <f>AB18</f>
        <v>1.69</v>
      </c>
      <c r="AC67" s="429"/>
      <c r="AD67" s="429">
        <f>AD18</f>
        <v>1.69</v>
      </c>
      <c r="AE67" s="429"/>
      <c r="AF67" s="429">
        <f>AF18</f>
        <v>1.69</v>
      </c>
      <c r="AG67" s="429"/>
      <c r="AH67" s="429">
        <f>AH18</f>
        <v>1.68</v>
      </c>
      <c r="AI67" s="429"/>
      <c r="AJ67" s="429">
        <f>AJ18</f>
        <v>1.68</v>
      </c>
      <c r="AK67" s="429"/>
      <c r="AL67" s="429">
        <f>AL18</f>
        <v>1.68</v>
      </c>
      <c r="AM67" s="429"/>
      <c r="AN67" s="429">
        <f>AN18</f>
        <v>1.68</v>
      </c>
      <c r="AO67" s="429"/>
      <c r="AP67" s="429">
        <f>AP18</f>
        <v>1.68</v>
      </c>
      <c r="AQ67" s="429"/>
      <c r="AR67" s="429">
        <f>AR18</f>
        <v>1.68</v>
      </c>
    </row>
    <row r="68" spans="1:44" ht="16.5" thickBot="1">
      <c r="A68" s="931" t="s">
        <v>134</v>
      </c>
      <c r="B68" s="930"/>
      <c r="C68" s="431">
        <f t="shared" ref="C68:H68" si="48">C63</f>
        <v>6052992.1799999988</v>
      </c>
      <c r="D68" s="524">
        <f t="shared" si="48"/>
        <v>5.9499999999999993</v>
      </c>
      <c r="E68" s="431">
        <f t="shared" si="48"/>
        <v>6055275.7399999993</v>
      </c>
      <c r="F68" s="524">
        <f t="shared" si="48"/>
        <v>5.9699999999999989</v>
      </c>
      <c r="G68" s="431">
        <f t="shared" si="48"/>
        <v>6053021.5800000001</v>
      </c>
      <c r="H68" s="524">
        <f t="shared" si="48"/>
        <v>5.9899999999999984</v>
      </c>
      <c r="I68" s="431">
        <f t="shared" ref="I68:P68" si="49">I63</f>
        <v>5985094.0099999988</v>
      </c>
      <c r="J68" s="524">
        <f t="shared" si="49"/>
        <v>5.9099999999999984</v>
      </c>
      <c r="K68" s="431">
        <f t="shared" si="49"/>
        <v>5959632.7500000009</v>
      </c>
      <c r="L68" s="524">
        <f t="shared" si="49"/>
        <v>5.8899999999999988</v>
      </c>
      <c r="M68" s="431">
        <f t="shared" si="49"/>
        <v>5959525.3100000005</v>
      </c>
      <c r="N68" s="524">
        <f t="shared" si="49"/>
        <v>5.879999999999999</v>
      </c>
      <c r="O68" s="431">
        <f t="shared" si="49"/>
        <v>5964426.9700000007</v>
      </c>
      <c r="P68" s="524">
        <f t="shared" si="49"/>
        <v>5.89</v>
      </c>
      <c r="Q68" s="431">
        <f t="shared" ref="Q68:V68" si="50">Q63</f>
        <v>5966662.9700000007</v>
      </c>
      <c r="R68" s="524">
        <f t="shared" si="50"/>
        <v>5.89</v>
      </c>
      <c r="S68" s="431">
        <f t="shared" si="50"/>
        <v>5968898.9600000009</v>
      </c>
      <c r="T68" s="524">
        <f t="shared" si="50"/>
        <v>5.88</v>
      </c>
      <c r="U68" s="431">
        <f t="shared" si="50"/>
        <v>5970563.5300000003</v>
      </c>
      <c r="V68" s="524">
        <f t="shared" si="50"/>
        <v>5.89</v>
      </c>
      <c r="W68" s="431">
        <f t="shared" ref="W68:AD68" si="51">W63</f>
        <v>5977271.54</v>
      </c>
      <c r="X68" s="524">
        <f t="shared" si="51"/>
        <v>5.8899999999999988</v>
      </c>
      <c r="Y68" s="431">
        <f t="shared" si="51"/>
        <v>5980449.3600000003</v>
      </c>
      <c r="Z68" s="524">
        <f t="shared" si="51"/>
        <v>5.8899999999999988</v>
      </c>
      <c r="AA68" s="431">
        <f t="shared" si="51"/>
        <v>5982684.6100000013</v>
      </c>
      <c r="AB68" s="524">
        <f t="shared" si="51"/>
        <v>5.8899999999999988</v>
      </c>
      <c r="AC68" s="431">
        <f t="shared" si="51"/>
        <v>6126900.9000000013</v>
      </c>
      <c r="AD68" s="524">
        <f t="shared" si="51"/>
        <v>6.0299999999999985</v>
      </c>
      <c r="AE68" s="431">
        <f t="shared" ref="AE68:AJ68" si="52">AE63</f>
        <v>6247904.2000000002</v>
      </c>
      <c r="AF68" s="524">
        <f t="shared" si="52"/>
        <v>6.1499999999999986</v>
      </c>
      <c r="AG68" s="431">
        <f t="shared" si="52"/>
        <v>6254609.9999999991</v>
      </c>
      <c r="AH68" s="524">
        <f t="shared" si="52"/>
        <v>6.1599999999999984</v>
      </c>
      <c r="AI68" s="431">
        <f t="shared" si="52"/>
        <v>6138077.2300000014</v>
      </c>
      <c r="AJ68" s="524">
        <f t="shared" si="52"/>
        <v>6.049999999999998</v>
      </c>
      <c r="AK68" s="431">
        <f t="shared" ref="AK68:AP68" si="53">AK63</f>
        <v>6148323.8799999999</v>
      </c>
      <c r="AL68" s="524">
        <f t="shared" si="53"/>
        <v>6.0599999999999987</v>
      </c>
      <c r="AM68" s="431">
        <f t="shared" si="53"/>
        <v>6151147.6499999994</v>
      </c>
      <c r="AN68" s="524">
        <f t="shared" si="53"/>
        <v>6.0599999999999987</v>
      </c>
      <c r="AO68" s="431">
        <f t="shared" si="53"/>
        <v>6153257.9399999995</v>
      </c>
      <c r="AP68" s="524">
        <f t="shared" si="53"/>
        <v>6.0599999999999987</v>
      </c>
      <c r="AQ68" s="431">
        <f>AQ63</f>
        <v>6225815.5599999987</v>
      </c>
      <c r="AR68" s="524">
        <f>AR63</f>
        <v>6.1199999999999983</v>
      </c>
    </row>
    <row r="69" spans="1:44" ht="16.5" thickBot="1">
      <c r="A69" s="151"/>
      <c r="B69" s="152" t="s">
        <v>126</v>
      </c>
      <c r="C69" s="433">
        <f t="shared" ref="C69:H69" si="54">SUM(C64:C68)</f>
        <v>101605189.91999999</v>
      </c>
      <c r="D69" s="525">
        <f t="shared" si="54"/>
        <v>100</v>
      </c>
      <c r="E69" s="433">
        <f t="shared" si="54"/>
        <v>101546397.08</v>
      </c>
      <c r="F69" s="525">
        <f t="shared" si="54"/>
        <v>100</v>
      </c>
      <c r="G69" s="433">
        <f t="shared" si="54"/>
        <v>101089919.03</v>
      </c>
      <c r="H69" s="525">
        <f t="shared" si="54"/>
        <v>99.999999999999986</v>
      </c>
      <c r="I69" s="433">
        <f t="shared" ref="I69:P69" si="55">SUM(I64:I68)</f>
        <v>101132981.61000001</v>
      </c>
      <c r="J69" s="525">
        <f t="shared" si="55"/>
        <v>100</v>
      </c>
      <c r="K69" s="433">
        <f t="shared" si="55"/>
        <v>101164999.72</v>
      </c>
      <c r="L69" s="525">
        <f t="shared" si="55"/>
        <v>100</v>
      </c>
      <c r="M69" s="433">
        <f t="shared" si="55"/>
        <v>101222627.27</v>
      </c>
      <c r="N69" s="525">
        <f t="shared" si="55"/>
        <v>99.999999999999986</v>
      </c>
      <c r="O69" s="433">
        <f t="shared" si="55"/>
        <v>101255758.20999999</v>
      </c>
      <c r="P69" s="525">
        <f t="shared" si="55"/>
        <v>100</v>
      </c>
      <c r="Q69" s="433">
        <f t="shared" ref="Q69:V69" si="56">SUM(Q64:Q68)</f>
        <v>101243121.23999999</v>
      </c>
      <c r="R69" s="525">
        <f t="shared" si="56"/>
        <v>100</v>
      </c>
      <c r="S69" s="433">
        <f t="shared" si="56"/>
        <v>101285386.34999999</v>
      </c>
      <c r="T69" s="525">
        <f t="shared" si="56"/>
        <v>100</v>
      </c>
      <c r="U69" s="433">
        <f t="shared" si="56"/>
        <v>101243577.77</v>
      </c>
      <c r="V69" s="525">
        <f t="shared" si="56"/>
        <v>100</v>
      </c>
      <c r="W69" s="433">
        <f t="shared" ref="W69:AD69" si="57">SUM(W64:W68)</f>
        <v>101395359.64000002</v>
      </c>
      <c r="X69" s="525">
        <f t="shared" si="57"/>
        <v>100.00000000000001</v>
      </c>
      <c r="Y69" s="433">
        <f t="shared" si="57"/>
        <v>101396115.74000001</v>
      </c>
      <c r="Z69" s="525">
        <f t="shared" si="57"/>
        <v>99.999999999999986</v>
      </c>
      <c r="AA69" s="433">
        <f t="shared" si="57"/>
        <v>101379779.89</v>
      </c>
      <c r="AB69" s="525">
        <f t="shared" si="57"/>
        <v>100</v>
      </c>
      <c r="AC69" s="433">
        <f t="shared" si="57"/>
        <v>101393344.7</v>
      </c>
      <c r="AD69" s="525">
        <f t="shared" si="57"/>
        <v>100</v>
      </c>
      <c r="AE69" s="433">
        <f t="shared" ref="AE69:AJ69" si="58">SUM(AE64:AE68)</f>
        <v>101428094.48</v>
      </c>
      <c r="AF69" s="525">
        <f t="shared" si="58"/>
        <v>100</v>
      </c>
      <c r="AG69" s="433">
        <f t="shared" si="58"/>
        <v>101491523.44000001</v>
      </c>
      <c r="AH69" s="525">
        <f t="shared" si="58"/>
        <v>100</v>
      </c>
      <c r="AI69" s="433">
        <f t="shared" si="58"/>
        <v>101512072.91</v>
      </c>
      <c r="AJ69" s="525">
        <f t="shared" si="58"/>
        <v>100.00000000000001</v>
      </c>
      <c r="AK69" s="433">
        <f t="shared" ref="AK69:AP69" si="59">SUM(AK64:AK68)</f>
        <v>101500208.53999999</v>
      </c>
      <c r="AL69" s="525">
        <f t="shared" si="59"/>
        <v>100</v>
      </c>
      <c r="AM69" s="433">
        <f t="shared" si="59"/>
        <v>101562678.72000001</v>
      </c>
      <c r="AN69" s="525">
        <f t="shared" si="59"/>
        <v>100.00000000000003</v>
      </c>
      <c r="AO69" s="433">
        <f t="shared" si="59"/>
        <v>101552500.08</v>
      </c>
      <c r="AP69" s="525">
        <f t="shared" si="59"/>
        <v>100.00000000000001</v>
      </c>
      <c r="AQ69" s="433">
        <f>SUM(AQ64:AQ68)</f>
        <v>101669723.88000001</v>
      </c>
      <c r="AR69" s="525">
        <f>SUM(AR64:AR68)</f>
        <v>100.00000000000001</v>
      </c>
    </row>
    <row r="76" spans="1:44">
      <c r="H76" s="436" t="s">
        <v>140</v>
      </c>
    </row>
  </sheetData>
  <mergeCells count="33">
    <mergeCell ref="AQ1:AR1"/>
    <mergeCell ref="AM1:AN1"/>
    <mergeCell ref="AG1:AH1"/>
    <mergeCell ref="AI1:AJ1"/>
    <mergeCell ref="A34:B34"/>
    <mergeCell ref="AE1:AF1"/>
    <mergeCell ref="S1:T1"/>
    <mergeCell ref="U1:V1"/>
    <mergeCell ref="K1:L1"/>
    <mergeCell ref="I1:J1"/>
    <mergeCell ref="Q1:R1"/>
    <mergeCell ref="G1:H1"/>
    <mergeCell ref="C1:D1"/>
    <mergeCell ref="A58:B58"/>
    <mergeCell ref="AK1:AL1"/>
    <mergeCell ref="A10:B10"/>
    <mergeCell ref="A35:B35"/>
    <mergeCell ref="A56:B56"/>
    <mergeCell ref="AO1:AP1"/>
    <mergeCell ref="A59:B59"/>
    <mergeCell ref="W1:X1"/>
    <mergeCell ref="A68:B68"/>
    <mergeCell ref="AA1:AB1"/>
    <mergeCell ref="AC1:AD1"/>
    <mergeCell ref="M1:N1"/>
    <mergeCell ref="O1:P1"/>
    <mergeCell ref="Y1:Z1"/>
    <mergeCell ref="A36:B36"/>
    <mergeCell ref="A63:B63"/>
    <mergeCell ref="E1:F1"/>
    <mergeCell ref="A15:B15"/>
    <mergeCell ref="A18:B18"/>
    <mergeCell ref="A22:B2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W69"/>
  <sheetViews>
    <sheetView topLeftCell="AL61" zoomScale="120" zoomScaleNormal="120" workbookViewId="0">
      <selection activeCell="AL70" sqref="A70:XFD81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customWidth="1"/>
    <col min="5" max="5" width="23.140625" style="436" customWidth="1"/>
    <col min="6" max="6" width="12.5703125" style="436" customWidth="1"/>
    <col min="7" max="7" width="23.140625" style="436" customWidth="1"/>
    <col min="8" max="8" width="12.5703125" style="436" customWidth="1"/>
    <col min="9" max="9" width="23.140625" style="436" customWidth="1"/>
    <col min="10" max="10" width="12.5703125" style="436" customWidth="1"/>
    <col min="11" max="11" width="23.140625" style="436" customWidth="1"/>
    <col min="12" max="12" width="12.5703125" style="436" customWidth="1"/>
    <col min="13" max="13" width="23.140625" style="436" customWidth="1"/>
    <col min="14" max="14" width="12.5703125" style="436" customWidth="1"/>
    <col min="15" max="15" width="23.140625" style="436" customWidth="1"/>
    <col min="16" max="16" width="12.5703125" style="436" customWidth="1"/>
    <col min="17" max="17" width="23.140625" style="436" customWidth="1"/>
    <col min="18" max="18" width="12.5703125" style="436" customWidth="1"/>
    <col min="19" max="19" width="23.140625" style="436" customWidth="1"/>
    <col min="20" max="20" width="12.5703125" style="436" customWidth="1"/>
    <col min="21" max="21" width="23.140625" style="436" customWidth="1"/>
    <col min="22" max="22" width="12.5703125" style="436" customWidth="1"/>
    <col min="23" max="23" width="23.140625" style="436" customWidth="1"/>
    <col min="24" max="24" width="12.5703125" style="436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  <col min="39" max="39" width="23.140625" style="436" customWidth="1"/>
    <col min="40" max="40" width="12.5703125" style="436" customWidth="1"/>
    <col min="41" max="41" width="23.140625" style="436" customWidth="1"/>
    <col min="42" max="42" width="12.5703125" style="436" customWidth="1"/>
    <col min="43" max="43" width="23.140625" style="436" customWidth="1"/>
    <col min="44" max="44" width="12.5703125" style="436" customWidth="1"/>
    <col min="45" max="45" width="23.140625" style="436" customWidth="1"/>
    <col min="46" max="46" width="12.5703125" style="436" customWidth="1"/>
    <col min="47" max="47" width="23.140625" style="436" customWidth="1"/>
    <col min="48" max="48" width="12.5703125" style="436" customWidth="1"/>
  </cols>
  <sheetData>
    <row r="1" spans="1:48">
      <c r="C1" s="918">
        <v>1</v>
      </c>
      <c r="D1" s="919"/>
      <c r="E1" s="918">
        <v>2</v>
      </c>
      <c r="F1" s="919"/>
      <c r="G1" s="918">
        <v>3</v>
      </c>
      <c r="H1" s="919"/>
      <c r="I1" s="918">
        <v>4</v>
      </c>
      <c r="J1" s="919"/>
      <c r="K1" s="918">
        <v>7</v>
      </c>
      <c r="L1" s="919"/>
      <c r="M1" s="918">
        <v>8</v>
      </c>
      <c r="N1" s="919"/>
      <c r="O1" s="918">
        <v>9</v>
      </c>
      <c r="P1" s="919"/>
      <c r="Q1" s="918">
        <v>10</v>
      </c>
      <c r="R1" s="919"/>
      <c r="S1" s="918">
        <v>11</v>
      </c>
      <c r="T1" s="919"/>
      <c r="U1" s="918">
        <v>14</v>
      </c>
      <c r="V1" s="919"/>
      <c r="W1" s="918">
        <v>15</v>
      </c>
      <c r="X1" s="919"/>
      <c r="Y1" s="918">
        <v>16</v>
      </c>
      <c r="Z1" s="919"/>
      <c r="AA1" s="918">
        <v>17</v>
      </c>
      <c r="AB1" s="919"/>
      <c r="AC1" s="918">
        <v>17</v>
      </c>
      <c r="AD1" s="919"/>
      <c r="AE1" s="918">
        <v>21</v>
      </c>
      <c r="AF1" s="919"/>
      <c r="AG1" s="918">
        <v>22</v>
      </c>
      <c r="AH1" s="919"/>
      <c r="AI1" s="918">
        <v>23</v>
      </c>
      <c r="AJ1" s="919"/>
      <c r="AK1" s="918">
        <v>24</v>
      </c>
      <c r="AL1" s="919"/>
      <c r="AM1" s="918">
        <v>25</v>
      </c>
      <c r="AN1" s="919"/>
      <c r="AO1" s="918">
        <v>28</v>
      </c>
      <c r="AP1" s="919"/>
      <c r="AQ1" s="918">
        <v>29</v>
      </c>
      <c r="AR1" s="919"/>
      <c r="AS1" s="918">
        <v>30</v>
      </c>
      <c r="AT1" s="919"/>
      <c r="AU1" s="918">
        <v>31</v>
      </c>
      <c r="AV1" s="919"/>
    </row>
    <row r="2" spans="1:48">
      <c r="A2" s="440" t="s">
        <v>98</v>
      </c>
      <c r="B2" s="58" t="s">
        <v>15</v>
      </c>
      <c r="C2" s="763"/>
      <c r="D2" s="737"/>
      <c r="E2" s="763"/>
      <c r="F2" s="737"/>
      <c r="G2" s="763"/>
      <c r="H2" s="737"/>
      <c r="I2" s="763"/>
      <c r="J2" s="737"/>
      <c r="K2" s="763"/>
      <c r="L2" s="737"/>
      <c r="M2" s="763"/>
      <c r="N2" s="737"/>
      <c r="O2" s="763"/>
      <c r="P2" s="737"/>
      <c r="Q2" s="763"/>
      <c r="R2" s="737"/>
      <c r="S2" s="763"/>
      <c r="T2" s="737"/>
      <c r="U2" s="763"/>
      <c r="V2" s="737"/>
      <c r="W2" s="763"/>
      <c r="X2" s="737"/>
      <c r="Y2" s="763"/>
      <c r="Z2" s="737"/>
      <c r="AA2" s="763"/>
      <c r="AB2" s="737"/>
      <c r="AC2" s="763"/>
      <c r="AD2" s="737"/>
      <c r="AE2" s="763"/>
      <c r="AF2" s="737"/>
      <c r="AG2" s="763"/>
      <c r="AH2" s="737"/>
      <c r="AI2" s="763"/>
      <c r="AJ2" s="737"/>
      <c r="AK2" s="763"/>
      <c r="AL2" s="737"/>
      <c r="AM2" s="763"/>
      <c r="AN2" s="737"/>
      <c r="AO2" s="763"/>
      <c r="AP2" s="737"/>
      <c r="AQ2" s="763"/>
      <c r="AR2" s="737"/>
      <c r="AS2" s="763"/>
      <c r="AT2" s="737"/>
      <c r="AU2" s="763"/>
      <c r="AV2" s="737"/>
    </row>
    <row r="3" spans="1:48">
      <c r="A3" s="440" t="s">
        <v>96</v>
      </c>
      <c r="B3" s="58" t="s">
        <v>15</v>
      </c>
      <c r="C3" s="833">
        <v>8196169.0800000001</v>
      </c>
      <c r="D3" s="834">
        <v>8.06</v>
      </c>
      <c r="E3" s="833">
        <v>8199128.5199999996</v>
      </c>
      <c r="F3" s="834">
        <v>8.09</v>
      </c>
      <c r="G3" s="833">
        <v>8202165.8399999999</v>
      </c>
      <c r="H3" s="834">
        <v>8.09</v>
      </c>
      <c r="I3" s="833">
        <v>8205203.1600000001</v>
      </c>
      <c r="J3" s="834">
        <v>8.1</v>
      </c>
      <c r="K3" s="833">
        <v>8214159.3600000003</v>
      </c>
      <c r="L3" s="834">
        <v>8.1</v>
      </c>
      <c r="M3" s="833">
        <v>8218364.8799999999</v>
      </c>
      <c r="N3" s="834">
        <v>8.1</v>
      </c>
      <c r="O3" s="833">
        <v>8221324.3200000003</v>
      </c>
      <c r="P3" s="834">
        <v>8.1</v>
      </c>
      <c r="Q3" s="833">
        <v>8224283.7599999998</v>
      </c>
      <c r="R3" s="834">
        <v>8.1</v>
      </c>
      <c r="S3" s="833">
        <v>8227165.3200000003</v>
      </c>
      <c r="T3" s="834">
        <v>8.1</v>
      </c>
      <c r="U3" s="833">
        <v>8235965.7599999998</v>
      </c>
      <c r="V3" s="834">
        <v>8.1</v>
      </c>
      <c r="W3" s="833">
        <v>8239626.1200000001</v>
      </c>
      <c r="X3" s="834">
        <v>8.1</v>
      </c>
      <c r="Y3" s="833">
        <v>8242507.6799999997</v>
      </c>
      <c r="Z3" s="834">
        <v>8.1</v>
      </c>
      <c r="AA3" s="833">
        <v>8245311.3600000003</v>
      </c>
      <c r="AB3" s="834">
        <v>8.11</v>
      </c>
      <c r="AC3" s="833">
        <v>8248192.9199999999</v>
      </c>
      <c r="AD3" s="834">
        <v>8.11</v>
      </c>
      <c r="AE3" s="833">
        <v>8256837.5999999996</v>
      </c>
      <c r="AF3" s="834">
        <v>8.11</v>
      </c>
      <c r="AG3" s="833">
        <v>8257927.9199999999</v>
      </c>
      <c r="AH3" s="834">
        <v>8.1</v>
      </c>
      <c r="AI3" s="833">
        <v>8261043.1200000001</v>
      </c>
      <c r="AJ3" s="834">
        <v>8.11</v>
      </c>
      <c r="AK3" s="833">
        <v>8264080.4400000004</v>
      </c>
      <c r="AL3" s="834">
        <v>8.11</v>
      </c>
      <c r="AM3" s="833">
        <v>8267195.6399999997</v>
      </c>
      <c r="AN3" s="834">
        <v>8.11</v>
      </c>
      <c r="AO3" s="833">
        <v>8276385.4800000004</v>
      </c>
      <c r="AP3" s="834">
        <v>8.1199999999999992</v>
      </c>
      <c r="AQ3" s="833">
        <v>8279500.6799999997</v>
      </c>
      <c r="AR3" s="834">
        <v>8.11</v>
      </c>
      <c r="AS3" s="833"/>
      <c r="AT3" s="834"/>
      <c r="AU3" s="833">
        <v>7904731.5999999996</v>
      </c>
      <c r="AV3" s="834">
        <v>7.75</v>
      </c>
    </row>
    <row r="4" spans="1:48">
      <c r="A4" s="440" t="s">
        <v>107</v>
      </c>
      <c r="B4" s="58" t="s">
        <v>15</v>
      </c>
      <c r="C4" s="833">
        <v>7810794</v>
      </c>
      <c r="D4" s="834">
        <v>7.68</v>
      </c>
      <c r="E4" s="833">
        <v>7813830.0499999998</v>
      </c>
      <c r="F4" s="834">
        <v>7.71</v>
      </c>
      <c r="G4" s="833">
        <v>7816866.0999999996</v>
      </c>
      <c r="H4" s="834">
        <v>7.72</v>
      </c>
      <c r="I4" s="833">
        <v>7819902.1500000004</v>
      </c>
      <c r="J4" s="834">
        <v>7.72</v>
      </c>
      <c r="K4" s="833">
        <v>7829084.3499999996</v>
      </c>
      <c r="L4" s="834">
        <v>7.72</v>
      </c>
      <c r="M4" s="833">
        <v>7836859.5999999996</v>
      </c>
      <c r="N4" s="834">
        <v>7.72</v>
      </c>
      <c r="O4" s="838">
        <v>7842709.5499999998</v>
      </c>
      <c r="P4" s="839">
        <v>7.73</v>
      </c>
      <c r="Q4" s="838">
        <v>7845491.6100000003</v>
      </c>
      <c r="R4" s="839">
        <v>7.7200000000000006</v>
      </c>
      <c r="S4" s="833">
        <v>7845893.7000000002</v>
      </c>
      <c r="T4" s="834">
        <v>7.72</v>
      </c>
      <c r="U4" s="833">
        <v>7854927.7999999998</v>
      </c>
      <c r="V4" s="834">
        <v>7.73</v>
      </c>
      <c r="W4" s="833">
        <v>7861296.0999999996</v>
      </c>
      <c r="X4" s="834">
        <v>7.73</v>
      </c>
      <c r="Y4" s="833">
        <v>7864258.0999999996</v>
      </c>
      <c r="Z4" s="834">
        <v>7.73</v>
      </c>
      <c r="AA4" s="833">
        <v>7867220.0999999996</v>
      </c>
      <c r="AB4" s="834">
        <v>7.73</v>
      </c>
      <c r="AC4" s="833">
        <v>7870182.0999999996</v>
      </c>
      <c r="AD4" s="834">
        <v>7.73</v>
      </c>
      <c r="AE4" s="833">
        <v>7879068.0999999996</v>
      </c>
      <c r="AF4" s="834">
        <v>7.73</v>
      </c>
      <c r="AG4" s="833">
        <v>7868108.7000000002</v>
      </c>
      <c r="AH4" s="834">
        <v>7.72</v>
      </c>
      <c r="AI4" s="833">
        <v>7882104.1500000004</v>
      </c>
      <c r="AJ4" s="834">
        <v>7.74</v>
      </c>
      <c r="AK4" s="838">
        <v>7884886.2084999997</v>
      </c>
      <c r="AL4" s="839">
        <v>7.74</v>
      </c>
      <c r="AM4" s="838">
        <v>7887742.3200000003</v>
      </c>
      <c r="AN4" s="839">
        <v>7.74</v>
      </c>
      <c r="AO4" s="838">
        <v>7886473.0999999996</v>
      </c>
      <c r="AP4" s="839">
        <v>7.73</v>
      </c>
      <c r="AQ4" s="838">
        <v>7897464.3399999999</v>
      </c>
      <c r="AR4" s="839">
        <v>7.73</v>
      </c>
      <c r="AS4" s="838">
        <v>7897580.5999999996</v>
      </c>
      <c r="AT4" s="839">
        <v>7.73</v>
      </c>
      <c r="AU4" s="838">
        <v>5983688.9000000004</v>
      </c>
      <c r="AV4" s="839">
        <v>5.86</v>
      </c>
    </row>
    <row r="5" spans="1:48">
      <c r="A5" s="453" t="s">
        <v>108</v>
      </c>
      <c r="B5" s="58" t="s">
        <v>15</v>
      </c>
      <c r="C5" s="833">
        <v>5916464</v>
      </c>
      <c r="D5" s="834">
        <v>5.82</v>
      </c>
      <c r="E5" s="833">
        <v>5918842</v>
      </c>
      <c r="F5" s="834">
        <v>5.84</v>
      </c>
      <c r="G5" s="833">
        <v>5921220</v>
      </c>
      <c r="H5" s="834">
        <v>5.84</v>
      </c>
      <c r="I5" s="838">
        <v>5910670.3799999999</v>
      </c>
      <c r="J5" s="839">
        <v>5.83</v>
      </c>
      <c r="K5" s="838">
        <v>5930674</v>
      </c>
      <c r="L5" s="839">
        <v>5.85</v>
      </c>
      <c r="M5" s="838">
        <v>5932762</v>
      </c>
      <c r="N5" s="839">
        <v>5.8599999999999994</v>
      </c>
      <c r="O5" s="838">
        <v>5929554.0199999996</v>
      </c>
      <c r="P5" s="839">
        <v>5.84</v>
      </c>
      <c r="Q5" s="838">
        <v>5936080.1799999997</v>
      </c>
      <c r="R5" s="839">
        <v>5.85</v>
      </c>
      <c r="S5" s="833">
        <v>5944942</v>
      </c>
      <c r="T5" s="834">
        <v>5.85</v>
      </c>
      <c r="U5" s="833">
        <v>5952018</v>
      </c>
      <c r="V5" s="834">
        <v>5.8500000000000005</v>
      </c>
      <c r="W5" s="838">
        <v>5945857.8200000003</v>
      </c>
      <c r="X5" s="839">
        <v>5.85</v>
      </c>
      <c r="Y5" s="838">
        <v>5949367.9800000004</v>
      </c>
      <c r="Z5" s="839">
        <v>5.85</v>
      </c>
      <c r="AA5" s="838">
        <v>5950435.1799999997</v>
      </c>
      <c r="AB5" s="839">
        <v>5.85</v>
      </c>
      <c r="AC5" s="833">
        <v>5964720</v>
      </c>
      <c r="AD5" s="834">
        <v>5.86</v>
      </c>
      <c r="AE5" s="833">
        <v>5971680</v>
      </c>
      <c r="AF5" s="834">
        <v>5.86</v>
      </c>
      <c r="AG5" s="838">
        <v>5963699.7800000003</v>
      </c>
      <c r="AH5" s="839">
        <v>5.85</v>
      </c>
      <c r="AI5" s="838">
        <v>5962748</v>
      </c>
      <c r="AJ5" s="839">
        <v>5.85</v>
      </c>
      <c r="AK5" s="833">
        <v>5965126</v>
      </c>
      <c r="AL5" s="834">
        <v>5.85</v>
      </c>
      <c r="AM5" s="838">
        <v>5969357.6799999997</v>
      </c>
      <c r="AN5" s="839">
        <v>5.85</v>
      </c>
      <c r="AO5" s="838">
        <v>5963763.5800000001</v>
      </c>
      <c r="AP5" s="839">
        <v>5.85</v>
      </c>
      <c r="AQ5" s="833">
        <v>5983222</v>
      </c>
      <c r="AR5" s="834">
        <v>5.86</v>
      </c>
      <c r="AS5" s="833">
        <v>5985542</v>
      </c>
      <c r="AT5" s="834">
        <v>5.86</v>
      </c>
      <c r="AU5" s="833">
        <v>4605269.04</v>
      </c>
      <c r="AV5" s="834">
        <v>4.51</v>
      </c>
    </row>
    <row r="6" spans="1:48">
      <c r="A6" s="440" t="s">
        <v>66</v>
      </c>
      <c r="B6" s="58" t="s">
        <v>15</v>
      </c>
      <c r="C6" s="835">
        <v>4539153.5999999996</v>
      </c>
      <c r="D6" s="834">
        <v>4.46</v>
      </c>
      <c r="E6" s="835">
        <v>4560478.08</v>
      </c>
      <c r="F6" s="834">
        <v>4.5</v>
      </c>
      <c r="G6" s="850">
        <v>4562190.9000000004</v>
      </c>
      <c r="H6" s="839">
        <v>4.5</v>
      </c>
      <c r="I6" s="835">
        <v>4544996.16</v>
      </c>
      <c r="J6" s="834">
        <v>4.49</v>
      </c>
      <c r="K6" s="835">
        <v>4550795.76</v>
      </c>
      <c r="L6" s="834">
        <v>4.49</v>
      </c>
      <c r="M6" s="850">
        <v>4570944</v>
      </c>
      <c r="N6" s="839">
        <v>4.5</v>
      </c>
      <c r="O6" s="835">
        <v>4560461.76</v>
      </c>
      <c r="P6" s="834">
        <v>4.49</v>
      </c>
      <c r="Q6" s="835">
        <v>4562394.96</v>
      </c>
      <c r="R6" s="834">
        <v>4.49</v>
      </c>
      <c r="S6" s="835">
        <v>4564328.16</v>
      </c>
      <c r="T6" s="834">
        <v>4.49</v>
      </c>
      <c r="U6" s="835">
        <v>4570127.76</v>
      </c>
      <c r="V6" s="834">
        <v>4.5</v>
      </c>
      <c r="W6" s="835">
        <v>4575669.5999999996</v>
      </c>
      <c r="X6" s="834">
        <v>4.5</v>
      </c>
      <c r="Y6" s="835">
        <v>4577602.8</v>
      </c>
      <c r="Z6" s="834">
        <v>4.5</v>
      </c>
      <c r="AA6" s="835">
        <v>4579536</v>
      </c>
      <c r="AB6" s="834">
        <v>4.5</v>
      </c>
      <c r="AC6" s="835">
        <v>4581469.2</v>
      </c>
      <c r="AD6" s="834">
        <v>4.5</v>
      </c>
      <c r="AE6" s="835">
        <v>4587225.84</v>
      </c>
      <c r="AF6" s="834">
        <v>4.5</v>
      </c>
      <c r="AG6" s="835">
        <v>4577602.8</v>
      </c>
      <c r="AH6" s="834">
        <v>4.49</v>
      </c>
      <c r="AI6" s="835">
        <v>4579493.04</v>
      </c>
      <c r="AJ6" s="834">
        <v>4.5</v>
      </c>
      <c r="AK6" s="835">
        <v>4581426.24</v>
      </c>
      <c r="AL6" s="834">
        <v>4.5</v>
      </c>
      <c r="AM6" s="835">
        <v>4583316.4800000004</v>
      </c>
      <c r="AN6" s="834">
        <v>4.5</v>
      </c>
      <c r="AO6" s="835">
        <v>4603327.68</v>
      </c>
      <c r="AP6" s="834">
        <v>4.51</v>
      </c>
      <c r="AQ6" s="835">
        <v>4602304.8</v>
      </c>
      <c r="AR6" s="834">
        <v>4.5</v>
      </c>
      <c r="AS6" s="835">
        <v>4604195.04</v>
      </c>
      <c r="AT6" s="834">
        <v>4.51</v>
      </c>
      <c r="AU6" s="835">
        <v>8135871.54</v>
      </c>
      <c r="AV6" s="834">
        <v>7.97</v>
      </c>
    </row>
    <row r="7" spans="1:48">
      <c r="A7" s="440" t="s">
        <v>131</v>
      </c>
      <c r="B7" s="58" t="s">
        <v>15</v>
      </c>
      <c r="C7" s="833">
        <v>8702673.0600000005</v>
      </c>
      <c r="D7" s="834">
        <v>8.5500000000000007</v>
      </c>
      <c r="E7" s="833">
        <v>8746284.9399999995</v>
      </c>
      <c r="F7" s="834">
        <v>8.64</v>
      </c>
      <c r="G7" s="838">
        <v>8746277.8399999999</v>
      </c>
      <c r="H7" s="839">
        <v>8.6300000000000008</v>
      </c>
      <c r="I7" s="838">
        <v>8749737.6099999994</v>
      </c>
      <c r="J7" s="839">
        <v>8.6300000000000008</v>
      </c>
      <c r="K7" s="833">
        <v>8739468.6600000001</v>
      </c>
      <c r="L7" s="834">
        <v>8.6199999999999992</v>
      </c>
      <c r="M7" s="838">
        <v>8760018.3699999992</v>
      </c>
      <c r="N7" s="839">
        <v>8.6300000000000008</v>
      </c>
      <c r="O7" s="838">
        <v>8763489.9499999993</v>
      </c>
      <c r="P7" s="839">
        <v>8.6300000000000008</v>
      </c>
      <c r="Q7" s="838">
        <v>8770338.5399999991</v>
      </c>
      <c r="R7" s="839">
        <v>8.64</v>
      </c>
      <c r="S7" s="833">
        <v>8751929.3100000005</v>
      </c>
      <c r="T7" s="834">
        <v>8.6199999999999992</v>
      </c>
      <c r="U7" s="833">
        <v>8763199.1400000006</v>
      </c>
      <c r="V7" s="834">
        <v>8.6199999999999992</v>
      </c>
      <c r="W7" s="838">
        <v>8784328.0999999996</v>
      </c>
      <c r="X7" s="839">
        <v>8.64</v>
      </c>
      <c r="Y7" s="838">
        <v>8086378.8600000003</v>
      </c>
      <c r="Z7" s="839">
        <v>7.95</v>
      </c>
      <c r="AA7" s="838">
        <v>8079364.7699999996</v>
      </c>
      <c r="AB7" s="839">
        <v>7.94</v>
      </c>
      <c r="AC7" s="838">
        <v>8092746.71</v>
      </c>
      <c r="AD7" s="839">
        <v>7.95</v>
      </c>
      <c r="AE7" s="833">
        <v>8093392.9500000002</v>
      </c>
      <c r="AF7" s="834">
        <v>7.95</v>
      </c>
      <c r="AG7" s="838">
        <v>8108872.0300000003</v>
      </c>
      <c r="AH7" s="839">
        <v>7.96</v>
      </c>
      <c r="AI7" s="838">
        <v>8084329.7999999998</v>
      </c>
      <c r="AJ7" s="839">
        <v>7.94</v>
      </c>
      <c r="AK7" s="833">
        <v>8087797.4400000004</v>
      </c>
      <c r="AL7" s="834">
        <v>7.94</v>
      </c>
      <c r="AM7" s="838">
        <v>8118463.2000000002</v>
      </c>
      <c r="AN7" s="839">
        <v>7.96</v>
      </c>
      <c r="AO7" s="833">
        <v>8101510.3799999999</v>
      </c>
      <c r="AP7" s="834">
        <v>7.94</v>
      </c>
      <c r="AQ7" s="833">
        <v>8132325.0899999999</v>
      </c>
      <c r="AR7" s="834">
        <v>7.96</v>
      </c>
      <c r="AS7" s="833">
        <v>8135713.9199999999</v>
      </c>
      <c r="AT7" s="834">
        <v>7.97</v>
      </c>
      <c r="AU7" s="833">
        <v>8332065.2999999998</v>
      </c>
      <c r="AV7" s="834">
        <v>8.16</v>
      </c>
    </row>
    <row r="8" spans="1:48">
      <c r="A8" s="786" t="s">
        <v>135</v>
      </c>
      <c r="B8" s="58" t="s">
        <v>15</v>
      </c>
      <c r="C8" s="836">
        <v>8205756</v>
      </c>
      <c r="D8" s="837">
        <v>8.07</v>
      </c>
      <c r="E8" s="836">
        <v>8234393.7000000002</v>
      </c>
      <c r="F8" s="837">
        <v>8.1300000000000008</v>
      </c>
      <c r="G8" s="845">
        <v>8237697.7800000003</v>
      </c>
      <c r="H8" s="846">
        <v>8.1300000000000008</v>
      </c>
      <c r="I8" s="845">
        <v>8241079.0800000001</v>
      </c>
      <c r="J8" s="846">
        <v>8.1300000000000008</v>
      </c>
      <c r="K8" s="836">
        <v>8227518</v>
      </c>
      <c r="L8" s="837">
        <v>8.11</v>
      </c>
      <c r="M8" s="845">
        <v>8254526.2800000003</v>
      </c>
      <c r="N8" s="846">
        <v>8.1300000000000008</v>
      </c>
      <c r="O8" s="836">
        <v>8247096</v>
      </c>
      <c r="P8" s="837">
        <v>8.1300000000000008</v>
      </c>
      <c r="Q8" s="845">
        <v>8261211.6600000001</v>
      </c>
      <c r="R8" s="846">
        <v>8.1300000000000008</v>
      </c>
      <c r="S8" s="845">
        <v>8264592.96</v>
      </c>
      <c r="T8" s="846">
        <v>8.14</v>
      </c>
      <c r="U8" s="845">
        <v>8274736.8600000003</v>
      </c>
      <c r="V8" s="846">
        <v>8.14</v>
      </c>
      <c r="W8" s="845">
        <v>8278040.9400000004</v>
      </c>
      <c r="X8" s="846">
        <v>8.14</v>
      </c>
      <c r="Y8" s="845">
        <v>8281422.2400000002</v>
      </c>
      <c r="Z8" s="846">
        <v>8.14</v>
      </c>
      <c r="AA8" s="845">
        <v>8284803.54</v>
      </c>
      <c r="AB8" s="846">
        <v>8.14</v>
      </c>
      <c r="AC8" s="845">
        <v>8288202</v>
      </c>
      <c r="AD8" s="846">
        <v>8.14</v>
      </c>
      <c r="AE8" s="845">
        <v>8298251.5199999996</v>
      </c>
      <c r="AF8" s="846">
        <v>8.15</v>
      </c>
      <c r="AG8" s="845">
        <v>8301710.8200000003</v>
      </c>
      <c r="AH8" s="846">
        <v>8.15</v>
      </c>
      <c r="AI8" s="845">
        <v>8305014.1200000001</v>
      </c>
      <c r="AJ8" s="846">
        <v>8.15</v>
      </c>
      <c r="AK8" s="845">
        <v>8308395.4199999999</v>
      </c>
      <c r="AL8" s="846">
        <v>8.15</v>
      </c>
      <c r="AM8" s="845">
        <v>8311758</v>
      </c>
      <c r="AN8" s="846">
        <v>8.15</v>
      </c>
      <c r="AO8" s="836">
        <v>8315112</v>
      </c>
      <c r="AP8" s="837">
        <v>8.15</v>
      </c>
      <c r="AQ8" s="836">
        <v>8353098</v>
      </c>
      <c r="AR8" s="837">
        <v>8.18</v>
      </c>
      <c r="AS8" s="836">
        <v>8356530</v>
      </c>
      <c r="AT8" s="837">
        <v>8.18</v>
      </c>
      <c r="AU8" s="836">
        <v>7939636.7199999997</v>
      </c>
      <c r="AV8" s="837">
        <v>7.78</v>
      </c>
    </row>
    <row r="9" spans="1:48">
      <c r="A9" s="440" t="s">
        <v>136</v>
      </c>
      <c r="B9" s="58" t="s">
        <v>15</v>
      </c>
      <c r="C9" s="836">
        <v>5180125.5</v>
      </c>
      <c r="D9" s="837">
        <v>5.09</v>
      </c>
      <c r="E9" s="836">
        <v>5182303.5</v>
      </c>
      <c r="F9" s="837">
        <v>5.12</v>
      </c>
      <c r="G9" s="836">
        <v>5184481.5</v>
      </c>
      <c r="H9" s="837">
        <v>5.12</v>
      </c>
      <c r="I9" s="836">
        <v>5186659.5</v>
      </c>
      <c r="J9" s="837">
        <v>5.12</v>
      </c>
      <c r="K9" s="836">
        <v>5193243</v>
      </c>
      <c r="L9" s="837">
        <v>5.12</v>
      </c>
      <c r="M9" s="836">
        <v>5200321.5</v>
      </c>
      <c r="N9" s="837">
        <v>5.12</v>
      </c>
      <c r="O9" s="836">
        <v>5202549</v>
      </c>
      <c r="P9" s="837">
        <v>5.13</v>
      </c>
      <c r="Q9" s="836">
        <v>5204727</v>
      </c>
      <c r="R9" s="837">
        <v>5.13</v>
      </c>
      <c r="S9" s="836">
        <v>5206954.5</v>
      </c>
      <c r="T9" s="837">
        <v>5.13</v>
      </c>
      <c r="U9" s="836">
        <v>5213538</v>
      </c>
      <c r="V9" s="837">
        <v>5.13</v>
      </c>
      <c r="W9" s="836">
        <v>5211310.5</v>
      </c>
      <c r="X9" s="837">
        <v>5.12</v>
      </c>
      <c r="Y9" s="836">
        <v>5213538</v>
      </c>
      <c r="Z9" s="837">
        <v>5.13</v>
      </c>
      <c r="AA9" s="836">
        <v>5215765.5</v>
      </c>
      <c r="AB9" s="837">
        <v>5.13</v>
      </c>
      <c r="AC9" s="836">
        <v>5217993</v>
      </c>
      <c r="AD9" s="837">
        <v>5.13</v>
      </c>
      <c r="AE9" s="836">
        <v>5224725</v>
      </c>
      <c r="AF9" s="837">
        <v>5.13</v>
      </c>
      <c r="AG9" s="836">
        <v>5267839.5</v>
      </c>
      <c r="AH9" s="837">
        <v>5.17</v>
      </c>
      <c r="AI9" s="836">
        <v>5270017.5</v>
      </c>
      <c r="AJ9" s="837">
        <v>5.17</v>
      </c>
      <c r="AK9" s="836">
        <v>5272195.5</v>
      </c>
      <c r="AL9" s="837">
        <v>5.17</v>
      </c>
      <c r="AM9" s="836">
        <v>5274324</v>
      </c>
      <c r="AN9" s="837">
        <v>5.17</v>
      </c>
      <c r="AO9" s="836">
        <v>5280858</v>
      </c>
      <c r="AP9" s="837">
        <v>5.18</v>
      </c>
      <c r="AQ9" s="836">
        <v>5310508.5</v>
      </c>
      <c r="AR9" s="837">
        <v>5.2</v>
      </c>
      <c r="AS9" s="836">
        <v>5312686.5</v>
      </c>
      <c r="AT9" s="837">
        <v>5.2</v>
      </c>
      <c r="AU9" s="836">
        <v>5230265.04</v>
      </c>
      <c r="AV9" s="837">
        <v>5.13</v>
      </c>
    </row>
    <row r="10" spans="1:48" ht="16.5" thickBot="1">
      <c r="A10" s="897" t="s">
        <v>128</v>
      </c>
      <c r="B10" s="927"/>
      <c r="C10" s="528">
        <f t="shared" ref="C10:H10" si="0">SUM(C3:C9)</f>
        <v>48551135.240000002</v>
      </c>
      <c r="D10" s="528">
        <f t="shared" si="0"/>
        <v>47.730000000000004</v>
      </c>
      <c r="E10" s="528">
        <f t="shared" si="0"/>
        <v>48655260.789999999</v>
      </c>
      <c r="F10" s="528">
        <f t="shared" si="0"/>
        <v>48.03</v>
      </c>
      <c r="G10" s="528">
        <f t="shared" si="0"/>
        <v>48670899.959999993</v>
      </c>
      <c r="H10" s="528">
        <f t="shared" si="0"/>
        <v>48.03</v>
      </c>
      <c r="I10" s="528">
        <f t="shared" ref="I10:N10" si="1">SUM(I3:I9)</f>
        <v>48658248.039999999</v>
      </c>
      <c r="J10" s="528">
        <f t="shared" si="1"/>
        <v>48.02</v>
      </c>
      <c r="K10" s="528">
        <f t="shared" si="1"/>
        <v>48684943.129999995</v>
      </c>
      <c r="L10" s="528">
        <f t="shared" si="1"/>
        <v>48.01</v>
      </c>
      <c r="M10" s="528">
        <f t="shared" si="1"/>
        <v>48773796.630000003</v>
      </c>
      <c r="N10" s="528">
        <f t="shared" si="1"/>
        <v>48.06</v>
      </c>
      <c r="O10" s="528">
        <f t="shared" ref="O10:T10" si="2">SUM(O3:O9)</f>
        <v>48767184.599999994</v>
      </c>
      <c r="P10" s="528">
        <f t="shared" si="2"/>
        <v>48.050000000000011</v>
      </c>
      <c r="Q10" s="528">
        <f t="shared" si="2"/>
        <v>48804527.709999993</v>
      </c>
      <c r="R10" s="528">
        <f t="shared" si="2"/>
        <v>48.060000000000009</v>
      </c>
      <c r="S10" s="528">
        <f t="shared" si="2"/>
        <v>48805805.950000003</v>
      </c>
      <c r="T10" s="528">
        <f t="shared" si="2"/>
        <v>48.050000000000004</v>
      </c>
      <c r="U10" s="528">
        <f t="shared" ref="U10:Z10" si="3">SUM(U3:U9)</f>
        <v>48864513.32</v>
      </c>
      <c r="V10" s="528">
        <f t="shared" si="3"/>
        <v>48.07</v>
      </c>
      <c r="W10" s="528">
        <f t="shared" si="3"/>
        <v>48896129.18</v>
      </c>
      <c r="X10" s="528">
        <f t="shared" si="3"/>
        <v>48.08</v>
      </c>
      <c r="Y10" s="528">
        <f t="shared" si="3"/>
        <v>48215075.660000004</v>
      </c>
      <c r="Z10" s="528">
        <f t="shared" si="3"/>
        <v>47.400000000000006</v>
      </c>
      <c r="AA10" s="528">
        <f t="shared" ref="AA10:AH10" si="4">SUM(AA3:AA9)</f>
        <v>48222436.449999996</v>
      </c>
      <c r="AB10" s="528">
        <f t="shared" si="4"/>
        <v>47.4</v>
      </c>
      <c r="AC10" s="528">
        <f t="shared" si="4"/>
        <v>48263505.93</v>
      </c>
      <c r="AD10" s="528">
        <f t="shared" si="4"/>
        <v>47.42</v>
      </c>
      <c r="AE10" s="528">
        <f t="shared" si="4"/>
        <v>48311181.010000005</v>
      </c>
      <c r="AF10" s="528">
        <f t="shared" si="4"/>
        <v>47.43</v>
      </c>
      <c r="AG10" s="528">
        <f t="shared" si="4"/>
        <v>48345761.550000004</v>
      </c>
      <c r="AH10" s="528">
        <f t="shared" si="4"/>
        <v>47.440000000000005</v>
      </c>
      <c r="AI10" s="528">
        <f t="shared" ref="AI10:AN10" si="5">SUM(AI3:AI9)</f>
        <v>48344749.729999997</v>
      </c>
      <c r="AJ10" s="528">
        <f t="shared" si="5"/>
        <v>47.46</v>
      </c>
      <c r="AK10" s="528">
        <f t="shared" si="5"/>
        <v>48363907.248499997</v>
      </c>
      <c r="AL10" s="528">
        <f t="shared" si="5"/>
        <v>47.46</v>
      </c>
      <c r="AM10" s="528">
        <f t="shared" si="5"/>
        <v>48412157.32</v>
      </c>
      <c r="AN10" s="528">
        <f t="shared" si="5"/>
        <v>47.48</v>
      </c>
      <c r="AO10" s="528">
        <f t="shared" ref="AO10:AT10" si="6">SUM(AO3:AO9)</f>
        <v>48427430.219999999</v>
      </c>
      <c r="AP10" s="528">
        <f t="shared" si="6"/>
        <v>47.48</v>
      </c>
      <c r="AQ10" s="528">
        <f t="shared" si="6"/>
        <v>48558423.409999996</v>
      </c>
      <c r="AR10" s="528">
        <f t="shared" si="6"/>
        <v>47.54</v>
      </c>
      <c r="AS10" s="528">
        <f t="shared" si="6"/>
        <v>40292248.060000002</v>
      </c>
      <c r="AT10" s="528">
        <f t="shared" si="6"/>
        <v>39.450000000000003</v>
      </c>
      <c r="AU10" s="528">
        <f>SUM(AU3:AU9)</f>
        <v>48131528.139999993</v>
      </c>
      <c r="AV10" s="528">
        <f>SUM(AV3:AV9)</f>
        <v>47.160000000000004</v>
      </c>
    </row>
    <row r="11" spans="1:48" ht="15">
      <c r="A11" s="441" t="s">
        <v>25</v>
      </c>
      <c r="B11" s="444" t="s">
        <v>26</v>
      </c>
      <c r="C11" s="767">
        <v>3800929.17</v>
      </c>
      <c r="D11" s="737">
        <v>3.74</v>
      </c>
      <c r="E11" s="767">
        <v>3802259.6</v>
      </c>
      <c r="F11" s="737">
        <v>3.75</v>
      </c>
      <c r="G11" s="767">
        <v>3803590.41</v>
      </c>
      <c r="H11" s="737">
        <v>3.76</v>
      </c>
      <c r="I11" s="767">
        <v>3804921.97</v>
      </c>
      <c r="J11" s="737">
        <v>3.76</v>
      </c>
      <c r="K11" s="767">
        <v>3808918.93</v>
      </c>
      <c r="L11" s="737">
        <v>3.76</v>
      </c>
      <c r="M11" s="767">
        <v>3810252.01</v>
      </c>
      <c r="N11" s="737">
        <v>3.75</v>
      </c>
      <c r="O11" s="767">
        <v>3811585.84</v>
      </c>
      <c r="P11" s="737">
        <v>3.75</v>
      </c>
      <c r="Q11" s="767">
        <v>3812920.05</v>
      </c>
      <c r="R11" s="737">
        <v>3.75</v>
      </c>
      <c r="S11" s="767">
        <v>3814254.65</v>
      </c>
      <c r="T11" s="737">
        <v>3.76</v>
      </c>
      <c r="U11" s="767">
        <v>3818261.44</v>
      </c>
      <c r="V11" s="737">
        <v>3.76</v>
      </c>
      <c r="W11" s="767">
        <v>3819597.93</v>
      </c>
      <c r="X11" s="737">
        <v>3.76</v>
      </c>
      <c r="Y11" s="767">
        <v>3820934.79</v>
      </c>
      <c r="Z11" s="737">
        <v>3.76</v>
      </c>
      <c r="AA11" s="767">
        <v>3822272.41</v>
      </c>
      <c r="AB11" s="737">
        <v>3.76</v>
      </c>
      <c r="AC11" s="767">
        <v>3823610.41</v>
      </c>
      <c r="AD11" s="737">
        <v>3.76</v>
      </c>
      <c r="AE11" s="767">
        <v>3827626.67</v>
      </c>
      <c r="AF11" s="737">
        <v>3.76</v>
      </c>
      <c r="AG11" s="767">
        <v>3828966.56</v>
      </c>
      <c r="AH11" s="737">
        <v>3.76</v>
      </c>
      <c r="AI11" s="767">
        <v>3830306.83</v>
      </c>
      <c r="AJ11" s="737">
        <v>3.76</v>
      </c>
      <c r="AK11" s="767">
        <v>3831647.4755000002</v>
      </c>
      <c r="AL11" s="737">
        <v>3.76</v>
      </c>
      <c r="AM11" s="767">
        <v>3832988.88</v>
      </c>
      <c r="AN11" s="737">
        <v>3.76</v>
      </c>
      <c r="AO11" s="767">
        <v>3837015.36</v>
      </c>
      <c r="AP11" s="737">
        <v>3.76</v>
      </c>
      <c r="AQ11" s="767">
        <v>3838358.28</v>
      </c>
      <c r="AR11" s="737">
        <v>3.76</v>
      </c>
      <c r="AS11" s="767">
        <v>3839701.95</v>
      </c>
      <c r="AT11" s="737">
        <v>3.76</v>
      </c>
      <c r="AU11" s="767">
        <v>3841046.01</v>
      </c>
      <c r="AV11" s="737">
        <v>3.76</v>
      </c>
    </row>
    <row r="12" spans="1:48" ht="15">
      <c r="A12" s="441" t="s">
        <v>133</v>
      </c>
      <c r="B12" s="444" t="s">
        <v>134</v>
      </c>
      <c r="C12" s="766">
        <v>2406041.58</v>
      </c>
      <c r="D12" s="737">
        <v>2.3600000000000003</v>
      </c>
      <c r="E12" s="766">
        <v>2407139.23</v>
      </c>
      <c r="F12" s="737">
        <v>2.38</v>
      </c>
      <c r="G12" s="766">
        <v>2408237.36</v>
      </c>
      <c r="H12" s="737">
        <v>2.38</v>
      </c>
      <c r="I12" s="766">
        <v>2409336.2000000002</v>
      </c>
      <c r="J12" s="737">
        <v>2.38</v>
      </c>
      <c r="K12" s="766">
        <v>2412635.14</v>
      </c>
      <c r="L12" s="737">
        <v>2.38</v>
      </c>
      <c r="M12" s="766">
        <v>2413735.89</v>
      </c>
      <c r="N12" s="737">
        <v>2.38</v>
      </c>
      <c r="O12" s="766">
        <v>2414837.14</v>
      </c>
      <c r="P12" s="737">
        <v>2.38</v>
      </c>
      <c r="Q12" s="766">
        <v>2415938.85</v>
      </c>
      <c r="R12" s="737">
        <v>2.38</v>
      </c>
      <c r="S12" s="766">
        <v>2417041.0499999998</v>
      </c>
      <c r="T12" s="737">
        <v>2.38</v>
      </c>
      <c r="U12" s="766">
        <v>2420350.52</v>
      </c>
      <c r="V12" s="737">
        <v>2.38</v>
      </c>
      <c r="W12" s="766">
        <v>2421454.87</v>
      </c>
      <c r="X12" s="737">
        <v>2.38</v>
      </c>
      <c r="Y12" s="766">
        <v>2422559.46</v>
      </c>
      <c r="Z12" s="737">
        <v>2.38</v>
      </c>
      <c r="AA12" s="766">
        <v>2423664.77</v>
      </c>
      <c r="AB12" s="737">
        <v>2.38</v>
      </c>
      <c r="AC12" s="766">
        <v>2424770.5600000001</v>
      </c>
      <c r="AD12" s="737">
        <v>2.38</v>
      </c>
      <c r="AE12" s="766">
        <v>2428090.56</v>
      </c>
      <c r="AF12" s="737">
        <v>2.38</v>
      </c>
      <c r="AG12" s="766">
        <v>2429198.5</v>
      </c>
      <c r="AH12" s="737">
        <v>2.38</v>
      </c>
      <c r="AI12" s="766">
        <v>2430306.6800000002</v>
      </c>
      <c r="AJ12" s="737">
        <v>2.3800000000000003</v>
      </c>
      <c r="AK12" s="766">
        <v>2431415.3472000002</v>
      </c>
      <c r="AL12" s="737">
        <v>2.39</v>
      </c>
      <c r="AM12" s="766">
        <v>2432524.7200000002</v>
      </c>
      <c r="AN12" s="737">
        <v>2.39</v>
      </c>
      <c r="AO12" s="766">
        <v>2435855.5</v>
      </c>
      <c r="AP12" s="737">
        <v>2.39</v>
      </c>
      <c r="AQ12" s="766">
        <v>2436966.7999999998</v>
      </c>
      <c r="AR12" s="737">
        <v>2.39</v>
      </c>
      <c r="AS12" s="766">
        <v>2438078.5699999998</v>
      </c>
      <c r="AT12" s="737">
        <v>2.39</v>
      </c>
      <c r="AU12" s="766">
        <v>2439190.8199999998</v>
      </c>
      <c r="AV12" s="737">
        <v>2.39</v>
      </c>
    </row>
    <row r="13" spans="1:48" ht="15">
      <c r="A13" s="442" t="s">
        <v>38</v>
      </c>
      <c r="B13" s="442" t="s">
        <v>39</v>
      </c>
      <c r="C13" s="765">
        <v>4163420</v>
      </c>
      <c r="D13" s="741">
        <v>4.09</v>
      </c>
      <c r="E13" s="765">
        <v>4165429.2</v>
      </c>
      <c r="F13" s="741">
        <v>4.1100000000000003</v>
      </c>
      <c r="G13" s="765">
        <v>4167439.2</v>
      </c>
      <c r="H13" s="741">
        <v>4.1100000000000003</v>
      </c>
      <c r="I13" s="765">
        <v>4169450.4</v>
      </c>
      <c r="J13" s="741">
        <v>4.1100000000000003</v>
      </c>
      <c r="K13" s="765">
        <v>4175489.2</v>
      </c>
      <c r="L13" s="741">
        <v>4.12</v>
      </c>
      <c r="M13" s="765">
        <v>4177504</v>
      </c>
      <c r="N13" s="741">
        <v>4.12</v>
      </c>
      <c r="O13" s="765">
        <v>4000000</v>
      </c>
      <c r="P13" s="741">
        <v>3.94</v>
      </c>
      <c r="Q13" s="765">
        <v>4001930.4</v>
      </c>
      <c r="R13" s="741">
        <v>3.94</v>
      </c>
      <c r="S13" s="765">
        <v>4003861.2</v>
      </c>
      <c r="T13" s="741">
        <v>3.94</v>
      </c>
      <c r="U13" s="765">
        <v>4009660.4</v>
      </c>
      <c r="V13" s="741">
        <v>3.94</v>
      </c>
      <c r="W13" s="765">
        <v>4011595.2</v>
      </c>
      <c r="X13" s="741">
        <v>3.94</v>
      </c>
      <c r="Y13" s="765">
        <v>4013531.2</v>
      </c>
      <c r="Z13" s="741">
        <v>3.9400000000000004</v>
      </c>
      <c r="AA13" s="765">
        <v>4015468</v>
      </c>
      <c r="AB13" s="741">
        <v>3.95</v>
      </c>
      <c r="AC13" s="765">
        <v>4017405.6</v>
      </c>
      <c r="AD13" s="741">
        <v>3.95</v>
      </c>
      <c r="AE13" s="765">
        <v>4023224.4</v>
      </c>
      <c r="AF13" s="741">
        <v>3.95</v>
      </c>
      <c r="AG13" s="765">
        <v>4025165.6</v>
      </c>
      <c r="AH13" s="741">
        <v>3.95</v>
      </c>
      <c r="AI13" s="765">
        <v>4027108</v>
      </c>
      <c r="AJ13" s="741">
        <v>3.95</v>
      </c>
      <c r="AK13" s="765">
        <v>4029051.2</v>
      </c>
      <c r="AL13" s="741">
        <v>3.95</v>
      </c>
      <c r="AM13" s="765">
        <v>4030995.6</v>
      </c>
      <c r="AN13" s="741">
        <v>3.95</v>
      </c>
      <c r="AO13" s="765">
        <v>4036834</v>
      </c>
      <c r="AP13" s="741">
        <v>3.96</v>
      </c>
      <c r="AQ13" s="765">
        <v>4038782</v>
      </c>
      <c r="AR13" s="741">
        <v>3.95</v>
      </c>
      <c r="AS13" s="765">
        <v>4040730.8</v>
      </c>
      <c r="AT13" s="741">
        <v>3.95</v>
      </c>
      <c r="AU13" s="765">
        <v>4042680.8</v>
      </c>
      <c r="AV13" s="741">
        <v>3.96</v>
      </c>
    </row>
    <row r="14" spans="1:48" thickBot="1">
      <c r="A14" s="443" t="s">
        <v>100</v>
      </c>
      <c r="B14" s="443" t="s">
        <v>101</v>
      </c>
      <c r="C14" s="768">
        <v>3068121.9</v>
      </c>
      <c r="D14" s="737">
        <v>3.02</v>
      </c>
      <c r="E14" s="768">
        <v>3069762.9</v>
      </c>
      <c r="F14" s="737">
        <v>3.03</v>
      </c>
      <c r="G14" s="768">
        <v>3071404.8</v>
      </c>
      <c r="H14" s="737">
        <v>3.03</v>
      </c>
      <c r="I14" s="768">
        <v>3073047.6</v>
      </c>
      <c r="J14" s="737">
        <v>3.03</v>
      </c>
      <c r="K14" s="768">
        <v>3077981.1</v>
      </c>
      <c r="L14" s="737">
        <v>3.04</v>
      </c>
      <c r="M14" s="768">
        <v>3079627.5</v>
      </c>
      <c r="N14" s="737">
        <v>3.03</v>
      </c>
      <c r="O14" s="768">
        <v>3081274.8</v>
      </c>
      <c r="P14" s="737">
        <v>3.04</v>
      </c>
      <c r="Q14" s="768">
        <v>3082922.7</v>
      </c>
      <c r="R14" s="737">
        <v>3.04</v>
      </c>
      <c r="S14" s="768">
        <v>3084571.8</v>
      </c>
      <c r="T14" s="737">
        <v>3.04</v>
      </c>
      <c r="U14" s="768">
        <v>3089523.9</v>
      </c>
      <c r="V14" s="737">
        <v>3.04</v>
      </c>
      <c r="W14" s="768">
        <v>3091176.3</v>
      </c>
      <c r="X14" s="737">
        <v>3.04</v>
      </c>
      <c r="Y14" s="768">
        <v>3092829.6</v>
      </c>
      <c r="Z14" s="737">
        <v>3.04</v>
      </c>
      <c r="AA14" s="768">
        <v>3094483.8</v>
      </c>
      <c r="AB14" s="737">
        <v>3.04</v>
      </c>
      <c r="AC14" s="768">
        <v>3096138.9</v>
      </c>
      <c r="AD14" s="737">
        <v>3.04</v>
      </c>
      <c r="AE14" s="768">
        <v>3101109.6</v>
      </c>
      <c r="AF14" s="737">
        <v>3.04</v>
      </c>
      <c r="AG14" s="768">
        <v>3102768.3</v>
      </c>
      <c r="AH14" s="737">
        <v>3.05</v>
      </c>
      <c r="AI14" s="768">
        <v>3104427.9</v>
      </c>
      <c r="AJ14" s="737">
        <v>3.05</v>
      </c>
      <c r="AK14" s="768">
        <v>3106088.1</v>
      </c>
      <c r="AL14" s="737">
        <v>3.05</v>
      </c>
      <c r="AM14" s="768">
        <v>3107749.5</v>
      </c>
      <c r="AN14" s="737">
        <v>3.05</v>
      </c>
      <c r="AO14" s="768">
        <v>3112738.8</v>
      </c>
      <c r="AP14" s="737">
        <v>3.05</v>
      </c>
      <c r="AQ14" s="768">
        <v>3114403.8</v>
      </c>
      <c r="AR14" s="737">
        <v>3.05</v>
      </c>
      <c r="AS14" s="768">
        <v>3116069.4</v>
      </c>
      <c r="AT14" s="737">
        <v>3.05</v>
      </c>
      <c r="AU14" s="768">
        <v>3117736.2</v>
      </c>
      <c r="AV14" s="737">
        <v>3.0599999999999996</v>
      </c>
    </row>
    <row r="15" spans="1:48" ht="16.5" thickBot="1">
      <c r="A15" s="899" t="s">
        <v>129</v>
      </c>
      <c r="B15" s="928"/>
      <c r="C15" s="498">
        <f t="shared" ref="C15:H15" si="7">SUM(C11:C14)</f>
        <v>13438512.65</v>
      </c>
      <c r="D15" s="498">
        <f t="shared" si="7"/>
        <v>13.21</v>
      </c>
      <c r="E15" s="498">
        <f t="shared" si="7"/>
        <v>13444590.930000002</v>
      </c>
      <c r="F15" s="498">
        <f t="shared" si="7"/>
        <v>13.27</v>
      </c>
      <c r="G15" s="498">
        <f t="shared" si="7"/>
        <v>13450671.77</v>
      </c>
      <c r="H15" s="498">
        <f t="shared" si="7"/>
        <v>13.28</v>
      </c>
      <c r="I15" s="498">
        <f t="shared" ref="I15:N15" si="8">SUM(I11:I14)</f>
        <v>13456756.17</v>
      </c>
      <c r="J15" s="498">
        <f t="shared" si="8"/>
        <v>13.28</v>
      </c>
      <c r="K15" s="498">
        <f t="shared" si="8"/>
        <v>13475024.369999999</v>
      </c>
      <c r="L15" s="498">
        <f t="shared" si="8"/>
        <v>13.3</v>
      </c>
      <c r="M15" s="498">
        <f t="shared" si="8"/>
        <v>13481119.4</v>
      </c>
      <c r="N15" s="498">
        <f t="shared" si="8"/>
        <v>13.28</v>
      </c>
      <c r="O15" s="498">
        <f t="shared" ref="O15:T15" si="9">SUM(O11:O14)</f>
        <v>13307697.780000001</v>
      </c>
      <c r="P15" s="498">
        <f t="shared" si="9"/>
        <v>13.11</v>
      </c>
      <c r="Q15" s="498">
        <f t="shared" si="9"/>
        <v>13313712</v>
      </c>
      <c r="R15" s="498">
        <f t="shared" si="9"/>
        <v>13.11</v>
      </c>
      <c r="S15" s="498">
        <f t="shared" si="9"/>
        <v>13319728.699999999</v>
      </c>
      <c r="T15" s="498">
        <f t="shared" si="9"/>
        <v>13.120000000000001</v>
      </c>
      <c r="U15" s="498">
        <f t="shared" ref="U15:Z15" si="10">SUM(U11:U14)</f>
        <v>13337796.26</v>
      </c>
      <c r="V15" s="498">
        <f t="shared" si="10"/>
        <v>13.120000000000001</v>
      </c>
      <c r="W15" s="498">
        <f t="shared" si="10"/>
        <v>13343824.300000001</v>
      </c>
      <c r="X15" s="498">
        <f t="shared" si="10"/>
        <v>13.120000000000001</v>
      </c>
      <c r="Y15" s="498">
        <f t="shared" si="10"/>
        <v>13349855.049999999</v>
      </c>
      <c r="Z15" s="498">
        <f t="shared" si="10"/>
        <v>13.120000000000001</v>
      </c>
      <c r="AA15" s="498">
        <f t="shared" ref="AA15:AH15" si="11">SUM(AA11:AA14)</f>
        <v>13355888.98</v>
      </c>
      <c r="AB15" s="498">
        <f t="shared" si="11"/>
        <v>13.129999999999999</v>
      </c>
      <c r="AC15" s="498">
        <f t="shared" si="11"/>
        <v>13361925.470000001</v>
      </c>
      <c r="AD15" s="498">
        <f t="shared" si="11"/>
        <v>13.129999999999999</v>
      </c>
      <c r="AE15" s="498">
        <f t="shared" si="11"/>
        <v>13380051.23</v>
      </c>
      <c r="AF15" s="498">
        <f t="shared" si="11"/>
        <v>13.129999999999999</v>
      </c>
      <c r="AG15" s="498">
        <f t="shared" si="11"/>
        <v>13386098.960000001</v>
      </c>
      <c r="AH15" s="498">
        <f t="shared" si="11"/>
        <v>13.14</v>
      </c>
      <c r="AI15" s="498">
        <f t="shared" ref="AI15:AN15" si="12">SUM(AI11:AI14)</f>
        <v>13392149.41</v>
      </c>
      <c r="AJ15" s="498">
        <f t="shared" si="12"/>
        <v>13.14</v>
      </c>
      <c r="AK15" s="498">
        <f t="shared" si="12"/>
        <v>13398202.1227</v>
      </c>
      <c r="AL15" s="498">
        <f t="shared" si="12"/>
        <v>13.150000000000002</v>
      </c>
      <c r="AM15" s="498">
        <f t="shared" si="12"/>
        <v>13404258.699999999</v>
      </c>
      <c r="AN15" s="498">
        <f t="shared" si="12"/>
        <v>13.150000000000002</v>
      </c>
      <c r="AO15" s="498">
        <f t="shared" ref="AO15:AT15" si="13">SUM(AO11:AO14)</f>
        <v>13422443.66</v>
      </c>
      <c r="AP15" s="498">
        <f t="shared" si="13"/>
        <v>13.16</v>
      </c>
      <c r="AQ15" s="498">
        <f t="shared" si="13"/>
        <v>13428510.879999999</v>
      </c>
      <c r="AR15" s="498">
        <f t="shared" si="13"/>
        <v>13.150000000000002</v>
      </c>
      <c r="AS15" s="498">
        <f t="shared" si="13"/>
        <v>13434580.720000001</v>
      </c>
      <c r="AT15" s="498">
        <f t="shared" si="13"/>
        <v>13.150000000000002</v>
      </c>
      <c r="AU15" s="498">
        <f>SUM(AU11:AU14)</f>
        <v>13440653.829999998</v>
      </c>
      <c r="AV15" s="498">
        <f>SUM(AV11:AV14)</f>
        <v>13.169999999999998</v>
      </c>
    </row>
    <row r="16" spans="1:48" ht="31.5">
      <c r="A16" s="77" t="s">
        <v>41</v>
      </c>
      <c r="B16" s="78" t="s">
        <v>42</v>
      </c>
      <c r="C16" s="412"/>
      <c r="D16" s="499"/>
      <c r="E16" s="412"/>
      <c r="F16" s="499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  <c r="AS16" s="412"/>
      <c r="AT16" s="499"/>
      <c r="AU16" s="412"/>
      <c r="AV16" s="499"/>
    </row>
    <row r="17" spans="1:48" ht="16.5" thickBot="1">
      <c r="A17" s="817">
        <v>22048622</v>
      </c>
      <c r="B17" s="818" t="s">
        <v>138</v>
      </c>
      <c r="C17" s="821">
        <v>1706400</v>
      </c>
      <c r="D17" s="499">
        <v>1.68</v>
      </c>
      <c r="E17" s="821">
        <v>1706400</v>
      </c>
      <c r="F17" s="499">
        <v>1.68</v>
      </c>
      <c r="G17" s="821">
        <v>1706400</v>
      </c>
      <c r="H17" s="499">
        <v>1.68</v>
      </c>
      <c r="I17" s="821">
        <v>1706400</v>
      </c>
      <c r="J17" s="499">
        <v>1.68</v>
      </c>
      <c r="K17" s="821">
        <v>1706400</v>
      </c>
      <c r="L17" s="499">
        <v>1.68</v>
      </c>
      <c r="M17" s="821">
        <v>1706400</v>
      </c>
      <c r="N17" s="499">
        <v>1.68</v>
      </c>
      <c r="O17" s="821">
        <v>1706400</v>
      </c>
      <c r="P17" s="499">
        <v>1.68</v>
      </c>
      <c r="Q17" s="821">
        <v>1706400</v>
      </c>
      <c r="R17" s="499">
        <v>1.68</v>
      </c>
      <c r="S17" s="821">
        <v>1706400</v>
      </c>
      <c r="T17" s="499">
        <v>1.68</v>
      </c>
      <c r="U17" s="821">
        <v>1706400</v>
      </c>
      <c r="V17" s="499">
        <v>1.68</v>
      </c>
      <c r="W17" s="821">
        <v>1706400</v>
      </c>
      <c r="X17" s="499">
        <v>1.68</v>
      </c>
      <c r="Y17" s="821">
        <v>1706400</v>
      </c>
      <c r="Z17" s="499">
        <v>1.68</v>
      </c>
      <c r="AA17" s="821">
        <v>1706400</v>
      </c>
      <c r="AB17" s="499">
        <v>1.68</v>
      </c>
      <c r="AC17" s="821">
        <v>1706400</v>
      </c>
      <c r="AD17" s="499">
        <v>1.68</v>
      </c>
      <c r="AE17" s="821">
        <v>1706400</v>
      </c>
      <c r="AF17" s="499">
        <v>1.68</v>
      </c>
      <c r="AG17" s="821">
        <v>1706400</v>
      </c>
      <c r="AH17" s="499">
        <v>1.68</v>
      </c>
      <c r="AI17" s="821">
        <v>1706400</v>
      </c>
      <c r="AJ17" s="499">
        <v>1.68</v>
      </c>
      <c r="AK17" s="821">
        <v>1706400</v>
      </c>
      <c r="AL17" s="499">
        <v>1.68</v>
      </c>
      <c r="AM17" s="821">
        <v>1706400</v>
      </c>
      <c r="AN17" s="499">
        <v>1.68</v>
      </c>
      <c r="AO17" s="821">
        <v>1706400</v>
      </c>
      <c r="AP17" s="499">
        <v>1.68</v>
      </c>
      <c r="AQ17" s="821">
        <v>1706400</v>
      </c>
      <c r="AR17" s="499">
        <v>1.68</v>
      </c>
      <c r="AS17" s="821">
        <v>1706400</v>
      </c>
      <c r="AT17" s="499">
        <v>1.67</v>
      </c>
      <c r="AU17" s="821">
        <v>1706400</v>
      </c>
      <c r="AV17" s="499">
        <v>1.67</v>
      </c>
    </row>
    <row r="18" spans="1:48" ht="16.5" thickBot="1">
      <c r="A18" s="920" t="s">
        <v>127</v>
      </c>
      <c r="B18" s="920"/>
      <c r="C18" s="414">
        <f t="shared" ref="C18:H18" si="14">SUM(C16:C17)</f>
        <v>1706400</v>
      </c>
      <c r="D18" s="414">
        <f t="shared" si="14"/>
        <v>1.68</v>
      </c>
      <c r="E18" s="414">
        <f t="shared" si="14"/>
        <v>1706400</v>
      </c>
      <c r="F18" s="414">
        <f t="shared" si="14"/>
        <v>1.68</v>
      </c>
      <c r="G18" s="414">
        <f t="shared" si="14"/>
        <v>1706400</v>
      </c>
      <c r="H18" s="414">
        <f t="shared" si="14"/>
        <v>1.68</v>
      </c>
      <c r="I18" s="414">
        <f t="shared" ref="I18:N18" si="15">SUM(I16:I17)</f>
        <v>1706400</v>
      </c>
      <c r="J18" s="414">
        <f t="shared" si="15"/>
        <v>1.68</v>
      </c>
      <c r="K18" s="414">
        <f t="shared" si="15"/>
        <v>1706400</v>
      </c>
      <c r="L18" s="414">
        <f t="shared" si="15"/>
        <v>1.68</v>
      </c>
      <c r="M18" s="414">
        <f t="shared" si="15"/>
        <v>1706400</v>
      </c>
      <c r="N18" s="414">
        <f t="shared" si="15"/>
        <v>1.68</v>
      </c>
      <c r="O18" s="414">
        <f t="shared" ref="O18:T18" si="16">SUM(O16:O17)</f>
        <v>1706400</v>
      </c>
      <c r="P18" s="414">
        <f t="shared" si="16"/>
        <v>1.68</v>
      </c>
      <c r="Q18" s="414">
        <f t="shared" si="16"/>
        <v>1706400</v>
      </c>
      <c r="R18" s="414">
        <f t="shared" si="16"/>
        <v>1.68</v>
      </c>
      <c r="S18" s="414">
        <f t="shared" si="16"/>
        <v>1706400</v>
      </c>
      <c r="T18" s="414">
        <f t="shared" si="16"/>
        <v>1.68</v>
      </c>
      <c r="U18" s="414">
        <f t="shared" ref="U18:Z18" si="17">SUM(U16:U17)</f>
        <v>1706400</v>
      </c>
      <c r="V18" s="414">
        <f t="shared" si="17"/>
        <v>1.68</v>
      </c>
      <c r="W18" s="414">
        <f t="shared" si="17"/>
        <v>1706400</v>
      </c>
      <c r="X18" s="414">
        <f t="shared" si="17"/>
        <v>1.68</v>
      </c>
      <c r="Y18" s="414">
        <f t="shared" si="17"/>
        <v>1706400</v>
      </c>
      <c r="Z18" s="414">
        <f t="shared" si="17"/>
        <v>1.68</v>
      </c>
      <c r="AA18" s="414">
        <f t="shared" ref="AA18:AH18" si="18">SUM(AA16:AA17)</f>
        <v>1706400</v>
      </c>
      <c r="AB18" s="414">
        <f t="shared" si="18"/>
        <v>1.68</v>
      </c>
      <c r="AC18" s="414">
        <f t="shared" si="18"/>
        <v>1706400</v>
      </c>
      <c r="AD18" s="414">
        <f t="shared" si="18"/>
        <v>1.68</v>
      </c>
      <c r="AE18" s="414">
        <f t="shared" si="18"/>
        <v>1706400</v>
      </c>
      <c r="AF18" s="414">
        <f t="shared" si="18"/>
        <v>1.68</v>
      </c>
      <c r="AG18" s="414">
        <f t="shared" si="18"/>
        <v>1706400</v>
      </c>
      <c r="AH18" s="414">
        <f t="shared" si="18"/>
        <v>1.68</v>
      </c>
      <c r="AI18" s="414">
        <f>SUM(AI16:AI17)</f>
        <v>1706400</v>
      </c>
      <c r="AJ18" s="414">
        <f>SUM(AJ16:AJ17)</f>
        <v>1.68</v>
      </c>
      <c r="AK18" s="414">
        <f>SUM(AK16:AK17)</f>
        <v>1706400</v>
      </c>
      <c r="AL18" s="414">
        <v>1.67</v>
      </c>
      <c r="AM18" s="414">
        <f>SUM(AM16:AM17)</f>
        <v>1706400</v>
      </c>
      <c r="AN18" s="414">
        <v>1.67</v>
      </c>
      <c r="AO18" s="414">
        <f>SUM(AO16:AO17)</f>
        <v>1706400</v>
      </c>
      <c r="AP18" s="414">
        <v>1.67</v>
      </c>
      <c r="AQ18" s="414">
        <f>SUM(AQ16:AQ17)</f>
        <v>1706400</v>
      </c>
      <c r="AR18" s="414">
        <v>1.67</v>
      </c>
      <c r="AS18" s="414">
        <f>SUM(AS16:AS17)</f>
        <v>1706400</v>
      </c>
      <c r="AT18" s="414">
        <v>1.67</v>
      </c>
      <c r="AU18" s="414">
        <f>SUM(AU16:AU17)</f>
        <v>1706400</v>
      </c>
      <c r="AV18" s="414">
        <v>1.67</v>
      </c>
    </row>
    <row r="19" spans="1:48">
      <c r="A19" s="704" t="s">
        <v>115</v>
      </c>
      <c r="B19" s="692"/>
      <c r="C19" s="500">
        <v>550495</v>
      </c>
      <c r="D19" s="769">
        <v>0.53</v>
      </c>
      <c r="E19" s="500">
        <v>550495</v>
      </c>
      <c r="F19" s="769">
        <v>0.54</v>
      </c>
      <c r="G19" s="500">
        <v>550495</v>
      </c>
      <c r="H19" s="769">
        <v>0.54</v>
      </c>
      <c r="I19" s="500">
        <v>550495</v>
      </c>
      <c r="J19" s="769">
        <v>0.54</v>
      </c>
      <c r="K19" s="500">
        <v>550495</v>
      </c>
      <c r="L19" s="769">
        <v>0.54</v>
      </c>
      <c r="M19" s="500">
        <v>550495</v>
      </c>
      <c r="N19" s="769">
        <v>0.54</v>
      </c>
      <c r="O19" s="500">
        <v>550495</v>
      </c>
      <c r="P19" s="769">
        <v>0.54</v>
      </c>
      <c r="Q19" s="500">
        <v>550495</v>
      </c>
      <c r="R19" s="769">
        <v>0.54</v>
      </c>
      <c r="S19" s="500">
        <v>550495</v>
      </c>
      <c r="T19" s="769">
        <v>0.54</v>
      </c>
      <c r="U19" s="500">
        <v>550495</v>
      </c>
      <c r="V19" s="769">
        <v>0.54</v>
      </c>
      <c r="W19" s="500">
        <v>550495</v>
      </c>
      <c r="X19" s="769">
        <v>0.54</v>
      </c>
      <c r="Y19" s="500">
        <v>550495</v>
      </c>
      <c r="Z19" s="769">
        <v>0.54</v>
      </c>
      <c r="AA19" s="500">
        <v>550495</v>
      </c>
      <c r="AB19" s="769">
        <v>0.54</v>
      </c>
      <c r="AC19" s="500">
        <v>550495</v>
      </c>
      <c r="AD19" s="769">
        <v>0.54</v>
      </c>
      <c r="AE19" s="500">
        <v>550495</v>
      </c>
      <c r="AF19" s="769">
        <v>0.54</v>
      </c>
      <c r="AG19" s="500">
        <v>550495</v>
      </c>
      <c r="AH19" s="769">
        <v>0.54</v>
      </c>
      <c r="AI19" s="500">
        <v>550495</v>
      </c>
      <c r="AJ19" s="769">
        <v>0.54</v>
      </c>
      <c r="AK19" s="500">
        <v>550495</v>
      </c>
      <c r="AL19" s="769">
        <v>0.54</v>
      </c>
      <c r="AM19" s="500">
        <v>550495</v>
      </c>
      <c r="AN19" s="769">
        <v>0.54</v>
      </c>
      <c r="AO19" s="500">
        <v>550495</v>
      </c>
      <c r="AP19" s="769">
        <v>0.54</v>
      </c>
      <c r="AQ19" s="500">
        <v>550495</v>
      </c>
      <c r="AR19" s="769">
        <v>0.54</v>
      </c>
      <c r="AS19" s="500">
        <v>550495</v>
      </c>
      <c r="AT19" s="769">
        <v>0.54</v>
      </c>
      <c r="AU19" s="500">
        <v>550495</v>
      </c>
      <c r="AV19" s="769">
        <v>0.54</v>
      </c>
    </row>
    <row r="20" spans="1:48">
      <c r="A20" s="704" t="s">
        <v>116</v>
      </c>
      <c r="B20" s="692"/>
      <c r="C20" s="502">
        <v>1188246.17</v>
      </c>
      <c r="D20" s="770">
        <v>1.17</v>
      </c>
      <c r="E20" s="502">
        <v>1188246.17</v>
      </c>
      <c r="F20" s="770">
        <v>1.17</v>
      </c>
      <c r="G20" s="502">
        <v>1188246.17</v>
      </c>
      <c r="H20" s="770">
        <v>1.17</v>
      </c>
      <c r="I20" s="502">
        <v>1188246.17</v>
      </c>
      <c r="J20" s="770">
        <v>1.17</v>
      </c>
      <c r="K20" s="502">
        <v>1188246.17</v>
      </c>
      <c r="L20" s="770">
        <v>1.17</v>
      </c>
      <c r="M20" s="502">
        <v>1188246.17</v>
      </c>
      <c r="N20" s="770">
        <v>1.17</v>
      </c>
      <c r="O20" s="502">
        <v>1188246.17</v>
      </c>
      <c r="P20" s="770">
        <v>1.17</v>
      </c>
      <c r="Q20" s="502">
        <v>1188246.17</v>
      </c>
      <c r="R20" s="770">
        <v>1.17</v>
      </c>
      <c r="S20" s="502">
        <v>1188246.17</v>
      </c>
      <c r="T20" s="770">
        <v>1.17</v>
      </c>
      <c r="U20" s="502">
        <v>1188246.17</v>
      </c>
      <c r="V20" s="770">
        <v>1.17</v>
      </c>
      <c r="W20" s="502">
        <v>1188246.17</v>
      </c>
      <c r="X20" s="770">
        <v>1.17</v>
      </c>
      <c r="Y20" s="502">
        <v>1188246.17</v>
      </c>
      <c r="Z20" s="770">
        <v>1.17</v>
      </c>
      <c r="AA20" s="502">
        <v>1188246.17</v>
      </c>
      <c r="AB20" s="770">
        <v>1.17</v>
      </c>
      <c r="AC20" s="502">
        <v>1188246.17</v>
      </c>
      <c r="AD20" s="770">
        <v>1.17</v>
      </c>
      <c r="AE20" s="502">
        <v>1188246.17</v>
      </c>
      <c r="AF20" s="770">
        <v>1.17</v>
      </c>
      <c r="AG20" s="502">
        <v>1188246.17</v>
      </c>
      <c r="AH20" s="770">
        <v>1.17</v>
      </c>
      <c r="AI20" s="502">
        <v>1188246.17</v>
      </c>
      <c r="AJ20" s="770">
        <v>1.17</v>
      </c>
      <c r="AK20" s="502">
        <v>1188246.17</v>
      </c>
      <c r="AL20" s="770">
        <v>1.17</v>
      </c>
      <c r="AM20" s="502">
        <v>1188246.17</v>
      </c>
      <c r="AN20" s="770">
        <v>1.1599999999999999</v>
      </c>
      <c r="AO20" s="502">
        <v>1188246.17</v>
      </c>
      <c r="AP20" s="770">
        <v>1.1599999999999999</v>
      </c>
      <c r="AQ20" s="502">
        <v>1188246.17</v>
      </c>
      <c r="AR20" s="770">
        <v>1.1599999999999999</v>
      </c>
      <c r="AS20" s="502">
        <v>1188246.17</v>
      </c>
      <c r="AT20" s="770">
        <v>1.1599999999999999</v>
      </c>
      <c r="AU20" s="502">
        <v>1188246.17</v>
      </c>
      <c r="AV20" s="770">
        <v>1.1599999999999999</v>
      </c>
    </row>
    <row r="21" spans="1:48" ht="16.5" thickBot="1">
      <c r="A21" s="704" t="s">
        <v>117</v>
      </c>
      <c r="B21" s="692"/>
      <c r="C21" s="503">
        <v>5267242.53</v>
      </c>
      <c r="D21" s="769">
        <v>5.19</v>
      </c>
      <c r="E21" s="503">
        <v>5267242.53</v>
      </c>
      <c r="F21" s="769">
        <v>5.2</v>
      </c>
      <c r="G21" s="503">
        <v>5267242.53</v>
      </c>
      <c r="H21" s="769">
        <v>5.2</v>
      </c>
      <c r="I21" s="503">
        <v>5267242.53</v>
      </c>
      <c r="J21" s="769">
        <v>5.2</v>
      </c>
      <c r="K21" s="503">
        <v>5267242.53</v>
      </c>
      <c r="L21" s="769">
        <v>5.2</v>
      </c>
      <c r="M21" s="503">
        <v>5267242.53</v>
      </c>
      <c r="N21" s="769">
        <v>5.19</v>
      </c>
      <c r="O21" s="503">
        <v>5267242.53</v>
      </c>
      <c r="P21" s="769">
        <v>5.19</v>
      </c>
      <c r="Q21" s="503">
        <v>5267242.53</v>
      </c>
      <c r="R21" s="769">
        <v>5.19</v>
      </c>
      <c r="S21" s="503">
        <v>5267242.53</v>
      </c>
      <c r="T21" s="769">
        <v>5.19</v>
      </c>
      <c r="U21" s="503">
        <v>5267242.53</v>
      </c>
      <c r="V21" s="769">
        <v>5.18</v>
      </c>
      <c r="W21" s="503">
        <v>5267242.53</v>
      </c>
      <c r="X21" s="769">
        <v>5.18</v>
      </c>
      <c r="Y21" s="503">
        <v>5267242.53</v>
      </c>
      <c r="Z21" s="769">
        <v>5.18</v>
      </c>
      <c r="AA21" s="503">
        <v>5267242.53</v>
      </c>
      <c r="AB21" s="769">
        <v>5.18</v>
      </c>
      <c r="AC21" s="503">
        <v>5267242.53</v>
      </c>
      <c r="AD21" s="769">
        <v>5.17</v>
      </c>
      <c r="AE21" s="503">
        <v>5267242.53</v>
      </c>
      <c r="AF21" s="769">
        <v>5.17</v>
      </c>
      <c r="AG21" s="503">
        <v>5267242.53</v>
      </c>
      <c r="AH21" s="769">
        <v>5.17</v>
      </c>
      <c r="AI21" s="503">
        <v>5267242.53</v>
      </c>
      <c r="AJ21" s="769">
        <v>5.17</v>
      </c>
      <c r="AK21" s="503">
        <v>5267242.53</v>
      </c>
      <c r="AL21" s="769">
        <v>5.17</v>
      </c>
      <c r="AM21" s="503">
        <v>5267242.53</v>
      </c>
      <c r="AN21" s="769">
        <v>5.17</v>
      </c>
      <c r="AO21" s="503">
        <v>5267242.53</v>
      </c>
      <c r="AP21" s="769">
        <v>5.17</v>
      </c>
      <c r="AQ21" s="503">
        <v>5267242.53</v>
      </c>
      <c r="AR21" s="769">
        <v>5.16</v>
      </c>
      <c r="AS21" s="503">
        <v>5267242.53</v>
      </c>
      <c r="AT21" s="769">
        <v>5.16</v>
      </c>
      <c r="AU21" s="503">
        <v>5267242.53</v>
      </c>
      <c r="AV21" s="769">
        <v>5.16</v>
      </c>
    </row>
    <row r="22" spans="1:48" ht="16.5" thickBot="1">
      <c r="A22" s="903" t="s">
        <v>126</v>
      </c>
      <c r="B22" s="904"/>
      <c r="C22" s="414">
        <f t="shared" ref="C22:H22" si="19">SUM(C19:C21)</f>
        <v>7005983.7000000002</v>
      </c>
      <c r="D22" s="414">
        <f t="shared" si="19"/>
        <v>6.8900000000000006</v>
      </c>
      <c r="E22" s="414">
        <f t="shared" si="19"/>
        <v>7005983.7000000002</v>
      </c>
      <c r="F22" s="414">
        <f t="shared" si="19"/>
        <v>6.91</v>
      </c>
      <c r="G22" s="414">
        <f t="shared" si="19"/>
        <v>7005983.7000000002</v>
      </c>
      <c r="H22" s="414">
        <f t="shared" si="19"/>
        <v>6.91</v>
      </c>
      <c r="I22" s="414">
        <f t="shared" ref="I22:N22" si="20">SUM(I19:I21)</f>
        <v>7005983.7000000002</v>
      </c>
      <c r="J22" s="414">
        <f t="shared" si="20"/>
        <v>6.91</v>
      </c>
      <c r="K22" s="414">
        <f t="shared" si="20"/>
        <v>7005983.7000000002</v>
      </c>
      <c r="L22" s="414">
        <f t="shared" si="20"/>
        <v>6.91</v>
      </c>
      <c r="M22" s="414">
        <f t="shared" si="20"/>
        <v>7005983.7000000002</v>
      </c>
      <c r="N22" s="414">
        <f t="shared" si="20"/>
        <v>6.9</v>
      </c>
      <c r="O22" s="414">
        <f t="shared" ref="O22:T22" si="21">SUM(O19:O21)</f>
        <v>7005983.7000000002</v>
      </c>
      <c r="P22" s="414">
        <f t="shared" si="21"/>
        <v>6.9</v>
      </c>
      <c r="Q22" s="414">
        <f t="shared" si="21"/>
        <v>7005983.7000000002</v>
      </c>
      <c r="R22" s="414">
        <f t="shared" si="21"/>
        <v>6.9</v>
      </c>
      <c r="S22" s="414">
        <f t="shared" si="21"/>
        <v>7005983.7000000002</v>
      </c>
      <c r="T22" s="414">
        <f t="shared" si="21"/>
        <v>6.9</v>
      </c>
      <c r="U22" s="414">
        <f t="shared" ref="U22:Z22" si="22">SUM(U19:U21)</f>
        <v>7005983.7000000002</v>
      </c>
      <c r="V22" s="414">
        <f t="shared" si="22"/>
        <v>6.89</v>
      </c>
      <c r="W22" s="414">
        <f t="shared" si="22"/>
        <v>7005983.7000000002</v>
      </c>
      <c r="X22" s="414">
        <f t="shared" si="22"/>
        <v>6.89</v>
      </c>
      <c r="Y22" s="414">
        <f t="shared" si="22"/>
        <v>7005983.7000000002</v>
      </c>
      <c r="Z22" s="414">
        <f t="shared" si="22"/>
        <v>6.89</v>
      </c>
      <c r="AA22" s="414">
        <f t="shared" ref="AA22:AH22" si="23">SUM(AA19:AA21)</f>
        <v>7005983.7000000002</v>
      </c>
      <c r="AB22" s="414">
        <f t="shared" si="23"/>
        <v>6.89</v>
      </c>
      <c r="AC22" s="414">
        <f t="shared" si="23"/>
        <v>7005983.7000000002</v>
      </c>
      <c r="AD22" s="414">
        <f t="shared" si="23"/>
        <v>6.88</v>
      </c>
      <c r="AE22" s="414">
        <f t="shared" si="23"/>
        <v>7005983.7000000002</v>
      </c>
      <c r="AF22" s="414">
        <f t="shared" si="23"/>
        <v>6.88</v>
      </c>
      <c r="AG22" s="414">
        <f t="shared" si="23"/>
        <v>7005983.7000000002</v>
      </c>
      <c r="AH22" s="414">
        <f t="shared" si="23"/>
        <v>6.88</v>
      </c>
      <c r="AI22" s="414">
        <f t="shared" ref="AI22:AN22" si="24">SUM(AI19:AI21)</f>
        <v>7005983.7000000002</v>
      </c>
      <c r="AJ22" s="414">
        <f t="shared" si="24"/>
        <v>6.88</v>
      </c>
      <c r="AK22" s="414">
        <f t="shared" si="24"/>
        <v>7005983.7000000002</v>
      </c>
      <c r="AL22" s="414">
        <f t="shared" si="24"/>
        <v>6.88</v>
      </c>
      <c r="AM22" s="414">
        <f t="shared" si="24"/>
        <v>7005983.7000000002</v>
      </c>
      <c r="AN22" s="414">
        <f t="shared" si="24"/>
        <v>6.87</v>
      </c>
      <c r="AO22" s="414">
        <f t="shared" ref="AO22:AT22" si="25">SUM(AO19:AO21)</f>
        <v>7005983.7000000002</v>
      </c>
      <c r="AP22" s="414">
        <f t="shared" si="25"/>
        <v>6.87</v>
      </c>
      <c r="AQ22" s="414">
        <f t="shared" si="25"/>
        <v>7005983.7000000002</v>
      </c>
      <c r="AR22" s="414">
        <f t="shared" si="25"/>
        <v>6.86</v>
      </c>
      <c r="AS22" s="414">
        <f t="shared" si="25"/>
        <v>7005983.7000000002</v>
      </c>
      <c r="AT22" s="414">
        <f t="shared" si="25"/>
        <v>6.86</v>
      </c>
      <c r="AU22" s="414">
        <f>SUM(AU19:AU21)</f>
        <v>7005983.7000000002</v>
      </c>
      <c r="AV22" s="414">
        <f>SUM(AV19:AV21)</f>
        <v>6.86</v>
      </c>
    </row>
    <row r="23" spans="1:48">
      <c r="A23" s="96" t="s">
        <v>45</v>
      </c>
      <c r="B23" s="56" t="s">
        <v>58</v>
      </c>
      <c r="C23" s="831">
        <v>123938.65</v>
      </c>
      <c r="D23" s="826">
        <v>0.12</v>
      </c>
      <c r="E23" s="831">
        <v>0</v>
      </c>
      <c r="F23" s="826">
        <v>0</v>
      </c>
      <c r="G23" s="831">
        <v>0</v>
      </c>
      <c r="H23" s="826">
        <v>0</v>
      </c>
      <c r="I23" s="831">
        <v>0</v>
      </c>
      <c r="J23" s="826">
        <v>0</v>
      </c>
      <c r="K23" s="831">
        <v>0</v>
      </c>
      <c r="L23" s="826">
        <v>0</v>
      </c>
      <c r="M23" s="831">
        <v>0</v>
      </c>
      <c r="N23" s="826">
        <v>0</v>
      </c>
      <c r="O23" s="831">
        <v>0</v>
      </c>
      <c r="P23" s="826">
        <v>0</v>
      </c>
      <c r="Q23" s="831">
        <v>0</v>
      </c>
      <c r="R23" s="826">
        <v>0</v>
      </c>
      <c r="S23" s="831">
        <v>0</v>
      </c>
      <c r="T23" s="826">
        <v>0</v>
      </c>
      <c r="U23" s="831">
        <v>0</v>
      </c>
      <c r="V23" s="826">
        <v>0</v>
      </c>
      <c r="W23" s="831">
        <v>0</v>
      </c>
      <c r="X23" s="826">
        <v>0</v>
      </c>
      <c r="Y23" s="831">
        <v>0</v>
      </c>
      <c r="Z23" s="826">
        <v>0</v>
      </c>
      <c r="AA23" s="831">
        <v>0</v>
      </c>
      <c r="AB23" s="826">
        <v>0</v>
      </c>
      <c r="AC23" s="831">
        <v>0</v>
      </c>
      <c r="AD23" s="826">
        <v>0</v>
      </c>
      <c r="AE23" s="831">
        <v>0</v>
      </c>
      <c r="AF23" s="826">
        <v>0</v>
      </c>
      <c r="AG23" s="831">
        <v>0</v>
      </c>
      <c r="AH23" s="826">
        <v>0</v>
      </c>
      <c r="AI23" s="831">
        <v>0</v>
      </c>
      <c r="AJ23" s="826">
        <v>0</v>
      </c>
      <c r="AK23" s="831">
        <v>0</v>
      </c>
      <c r="AL23" s="826">
        <v>0</v>
      </c>
      <c r="AM23" s="831">
        <v>0</v>
      </c>
      <c r="AN23" s="826">
        <v>0</v>
      </c>
      <c r="AO23" s="831">
        <v>0</v>
      </c>
      <c r="AP23" s="826">
        <v>0</v>
      </c>
      <c r="AQ23" s="831">
        <v>0</v>
      </c>
      <c r="AR23" s="826">
        <v>0</v>
      </c>
      <c r="AS23" s="831">
        <v>0</v>
      </c>
      <c r="AT23" s="826">
        <v>0</v>
      </c>
      <c r="AU23" s="831">
        <v>0</v>
      </c>
      <c r="AV23" s="826">
        <v>0</v>
      </c>
    </row>
    <row r="24" spans="1:48">
      <c r="A24" s="99" t="s">
        <v>45</v>
      </c>
      <c r="B24" s="56" t="s">
        <v>58</v>
      </c>
      <c r="C24" s="831">
        <v>2452.41</v>
      </c>
      <c r="D24" s="826">
        <v>0</v>
      </c>
      <c r="E24" s="831">
        <v>1391.06</v>
      </c>
      <c r="F24" s="826">
        <v>0</v>
      </c>
      <c r="G24" s="831">
        <v>1391.06</v>
      </c>
      <c r="H24" s="826">
        <v>0</v>
      </c>
      <c r="I24" s="831">
        <v>1391.06</v>
      </c>
      <c r="J24" s="826">
        <v>0</v>
      </c>
      <c r="K24" s="831">
        <v>11943.3</v>
      </c>
      <c r="L24" s="826">
        <v>0.01</v>
      </c>
      <c r="M24" s="831">
        <v>19244.37</v>
      </c>
      <c r="N24" s="826">
        <v>0.02</v>
      </c>
      <c r="O24" s="831">
        <v>19244.37</v>
      </c>
      <c r="P24" s="826">
        <v>0.02</v>
      </c>
      <c r="Q24" s="831">
        <v>267006.49</v>
      </c>
      <c r="R24" s="826">
        <v>0.26</v>
      </c>
      <c r="S24" s="831">
        <v>272657.44</v>
      </c>
      <c r="T24" s="826">
        <v>0.27</v>
      </c>
      <c r="U24" s="831">
        <v>272657.44</v>
      </c>
      <c r="V24" s="826">
        <v>0.27</v>
      </c>
      <c r="W24" s="831">
        <v>2657.44</v>
      </c>
      <c r="X24" s="826">
        <v>0</v>
      </c>
      <c r="Y24" s="831">
        <v>704066.44</v>
      </c>
      <c r="Z24" s="826">
        <v>0.69</v>
      </c>
      <c r="AA24" s="831">
        <v>4066.44</v>
      </c>
      <c r="AB24" s="826">
        <v>0</v>
      </c>
      <c r="AC24" s="831">
        <v>66356.11</v>
      </c>
      <c r="AD24" s="826">
        <v>7.0000000000000007E-2</v>
      </c>
      <c r="AE24" s="831">
        <v>66356.11</v>
      </c>
      <c r="AF24" s="826">
        <v>7.0000000000000007E-2</v>
      </c>
      <c r="AG24" s="831">
        <v>66356.11</v>
      </c>
      <c r="AH24" s="826">
        <v>7.0000000000000007E-2</v>
      </c>
      <c r="AI24" s="831">
        <v>26356.11</v>
      </c>
      <c r="AJ24" s="826">
        <v>0.03</v>
      </c>
      <c r="AK24" s="831">
        <v>26356.11</v>
      </c>
      <c r="AL24" s="826">
        <v>0.03</v>
      </c>
      <c r="AM24" s="831">
        <v>26356.11</v>
      </c>
      <c r="AN24" s="826">
        <v>0.03</v>
      </c>
      <c r="AO24" s="831">
        <v>26356.11</v>
      </c>
      <c r="AP24" s="826">
        <v>0.03</v>
      </c>
      <c r="AQ24" s="831">
        <v>26356.11</v>
      </c>
      <c r="AR24" s="826">
        <v>0.03</v>
      </c>
      <c r="AS24" s="831">
        <v>8298894.1100000003</v>
      </c>
      <c r="AT24" s="826">
        <v>8.1300000000000008</v>
      </c>
      <c r="AU24" s="831">
        <v>124.55</v>
      </c>
      <c r="AV24" s="826">
        <v>0</v>
      </c>
    </row>
    <row r="25" spans="1:48">
      <c r="A25" s="99" t="s">
        <v>45</v>
      </c>
      <c r="B25" s="56" t="s">
        <v>58</v>
      </c>
      <c r="C25" s="831">
        <v>5460</v>
      </c>
      <c r="D25" s="826">
        <v>0.01</v>
      </c>
      <c r="E25" s="831">
        <v>0</v>
      </c>
      <c r="F25" s="826">
        <v>0</v>
      </c>
      <c r="G25" s="831">
        <v>0</v>
      </c>
      <c r="H25" s="826">
        <v>0</v>
      </c>
      <c r="I25" s="831">
        <v>0</v>
      </c>
      <c r="J25" s="826">
        <v>0</v>
      </c>
      <c r="K25" s="831">
        <v>0</v>
      </c>
      <c r="L25" s="826">
        <v>0</v>
      </c>
      <c r="M25" s="831">
        <v>0</v>
      </c>
      <c r="N25" s="826">
        <v>0</v>
      </c>
      <c r="O25" s="831">
        <v>0</v>
      </c>
      <c r="P25" s="826">
        <v>0</v>
      </c>
      <c r="Q25" s="831">
        <v>0</v>
      </c>
      <c r="R25" s="826">
        <v>0</v>
      </c>
      <c r="S25" s="831">
        <v>0</v>
      </c>
      <c r="T25" s="826">
        <v>0</v>
      </c>
      <c r="U25" s="831">
        <v>0</v>
      </c>
      <c r="V25" s="826">
        <v>0</v>
      </c>
      <c r="W25" s="831">
        <v>0</v>
      </c>
      <c r="X25" s="826">
        <v>0</v>
      </c>
      <c r="Y25" s="831">
        <v>0</v>
      </c>
      <c r="Z25" s="826">
        <v>0</v>
      </c>
      <c r="AA25" s="831">
        <v>0</v>
      </c>
      <c r="AB25" s="826">
        <v>0</v>
      </c>
      <c r="AC25" s="831">
        <v>0</v>
      </c>
      <c r="AD25" s="826">
        <v>0</v>
      </c>
      <c r="AE25" s="831">
        <v>0</v>
      </c>
      <c r="AF25" s="826">
        <v>0</v>
      </c>
      <c r="AG25" s="831">
        <v>0</v>
      </c>
      <c r="AH25" s="826">
        <v>0</v>
      </c>
      <c r="AI25" s="831">
        <v>0</v>
      </c>
      <c r="AJ25" s="826">
        <v>0</v>
      </c>
      <c r="AK25" s="831">
        <v>0</v>
      </c>
      <c r="AL25" s="826">
        <v>0</v>
      </c>
      <c r="AM25" s="831">
        <v>0</v>
      </c>
      <c r="AN25" s="826">
        <v>0</v>
      </c>
      <c r="AO25" s="831">
        <v>0</v>
      </c>
      <c r="AP25" s="826">
        <v>0</v>
      </c>
      <c r="AQ25" s="831">
        <v>0</v>
      </c>
      <c r="AR25" s="826">
        <v>0</v>
      </c>
      <c r="AS25" s="831">
        <v>0</v>
      </c>
      <c r="AT25" s="826">
        <v>0</v>
      </c>
      <c r="AU25" s="831">
        <v>0</v>
      </c>
      <c r="AV25" s="826">
        <v>0</v>
      </c>
    </row>
    <row r="26" spans="1:48" ht="16.5" thickBot="1">
      <c r="A26" s="101"/>
      <c r="C26" s="831">
        <v>23257.58</v>
      </c>
      <c r="D26" s="826">
        <v>0.02</v>
      </c>
      <c r="E26" s="831">
        <v>4920.72</v>
      </c>
      <c r="F26" s="826">
        <v>0.01</v>
      </c>
      <c r="G26" s="831">
        <v>4920.72</v>
      </c>
      <c r="H26" s="826">
        <v>0.01</v>
      </c>
      <c r="I26" s="831">
        <v>13818.72</v>
      </c>
      <c r="J26" s="826">
        <v>0.01</v>
      </c>
      <c r="K26" s="832">
        <v>21008.720000000001</v>
      </c>
      <c r="L26" s="826">
        <v>0.02</v>
      </c>
      <c r="M26" s="831">
        <v>21008.720000000001</v>
      </c>
      <c r="N26" s="826">
        <v>0.02</v>
      </c>
      <c r="O26" s="832">
        <v>14830.13</v>
      </c>
      <c r="P26" s="826">
        <v>0.01</v>
      </c>
      <c r="Q26" s="832">
        <v>17491.13</v>
      </c>
      <c r="R26" s="826">
        <v>0.02</v>
      </c>
      <c r="S26" s="831">
        <v>17491.13</v>
      </c>
      <c r="T26" s="826">
        <v>0.02</v>
      </c>
      <c r="U26" s="832">
        <v>18635.13</v>
      </c>
      <c r="V26" s="826">
        <v>0.02</v>
      </c>
      <c r="W26" s="831">
        <v>18635.13</v>
      </c>
      <c r="X26" s="826">
        <v>0.02</v>
      </c>
      <c r="Y26" s="831">
        <v>18635.13</v>
      </c>
      <c r="Z26" s="826">
        <v>0.02</v>
      </c>
      <c r="AA26" s="831">
        <v>8435.1299999999992</v>
      </c>
      <c r="AB26" s="826">
        <v>0.01</v>
      </c>
      <c r="AC26" s="831">
        <v>8435.1299999999992</v>
      </c>
      <c r="AD26" s="826">
        <v>0.01</v>
      </c>
      <c r="AE26" s="832">
        <v>15115.13</v>
      </c>
      <c r="AF26" s="826">
        <v>0.01</v>
      </c>
      <c r="AG26" s="832">
        <v>15115.13</v>
      </c>
      <c r="AH26" s="826">
        <v>0.01</v>
      </c>
      <c r="AI26" s="832">
        <v>15460.32</v>
      </c>
      <c r="AJ26" s="826">
        <v>0.02</v>
      </c>
      <c r="AK26" s="832">
        <v>15460.32</v>
      </c>
      <c r="AL26" s="826">
        <v>0.02</v>
      </c>
      <c r="AM26" s="832">
        <v>15460.32</v>
      </c>
      <c r="AN26" s="826">
        <v>0.02</v>
      </c>
      <c r="AO26" s="832">
        <v>15460.32</v>
      </c>
      <c r="AP26" s="826">
        <v>0.02</v>
      </c>
      <c r="AQ26" s="832">
        <v>15460.32</v>
      </c>
      <c r="AR26" s="826">
        <v>0.01</v>
      </c>
      <c r="AS26" s="832">
        <v>5727.97</v>
      </c>
      <c r="AT26" s="826">
        <v>0</v>
      </c>
      <c r="AU26" s="831">
        <v>5727.97</v>
      </c>
      <c r="AV26" s="826">
        <v>0.01</v>
      </c>
    </row>
    <row r="27" spans="1:48">
      <c r="A27" s="101"/>
      <c r="B27" s="56" t="s">
        <v>58</v>
      </c>
      <c r="C27" s="48">
        <v>4500000</v>
      </c>
      <c r="D27" s="826">
        <v>4.42</v>
      </c>
      <c r="E27" s="48">
        <v>4500000</v>
      </c>
      <c r="F27" s="826">
        <v>4.4400000000000004</v>
      </c>
      <c r="G27" s="48">
        <v>4500000</v>
      </c>
      <c r="H27" s="826">
        <v>4.4400000000000004</v>
      </c>
      <c r="I27" s="48">
        <v>4500000</v>
      </c>
      <c r="J27" s="826">
        <v>4.4400000000000004</v>
      </c>
      <c r="K27" s="48">
        <v>4500000</v>
      </c>
      <c r="L27" s="826">
        <v>4.4400000000000004</v>
      </c>
      <c r="M27" s="48">
        <v>4500000</v>
      </c>
      <c r="N27" s="826">
        <v>4.4399999999999995</v>
      </c>
      <c r="O27" s="48">
        <v>4500000</v>
      </c>
      <c r="P27" s="826">
        <v>4.4399999999999995</v>
      </c>
      <c r="Q27" s="48">
        <v>4500000</v>
      </c>
      <c r="R27" s="826">
        <v>4.43</v>
      </c>
      <c r="S27" s="48">
        <v>4500000</v>
      </c>
      <c r="T27" s="826">
        <v>4.43</v>
      </c>
      <c r="U27" s="48">
        <v>4500000</v>
      </c>
      <c r="V27" s="826">
        <v>4.43</v>
      </c>
      <c r="W27" s="48">
        <v>4500000</v>
      </c>
      <c r="X27" s="826">
        <v>4.42</v>
      </c>
      <c r="Y27" s="48">
        <v>4500000</v>
      </c>
      <c r="Z27" s="826">
        <v>4.42</v>
      </c>
      <c r="AA27" s="48">
        <v>4500000</v>
      </c>
      <c r="AB27" s="826">
        <v>4.42</v>
      </c>
      <c r="AC27" s="48">
        <v>4500000</v>
      </c>
      <c r="AD27" s="826">
        <v>4.42</v>
      </c>
      <c r="AE27" s="48">
        <v>4500000</v>
      </c>
      <c r="AF27" s="826">
        <v>4.42</v>
      </c>
      <c r="AG27" s="48">
        <v>4500000</v>
      </c>
      <c r="AH27" s="826">
        <v>4.42</v>
      </c>
      <c r="AI27" s="48">
        <v>4500000</v>
      </c>
      <c r="AJ27" s="826">
        <v>4.42</v>
      </c>
      <c r="AK27" s="48">
        <v>4500000</v>
      </c>
      <c r="AL27" s="826">
        <v>4.42</v>
      </c>
      <c r="AM27" s="48">
        <v>4500000</v>
      </c>
      <c r="AN27" s="826">
        <v>4.42</v>
      </c>
      <c r="AO27" s="48">
        <v>4500000</v>
      </c>
      <c r="AP27" s="826">
        <v>4.41</v>
      </c>
      <c r="AQ27" s="48">
        <v>4500000</v>
      </c>
      <c r="AR27" s="826">
        <v>4.4000000000000004</v>
      </c>
      <c r="AS27" s="48">
        <v>4500000</v>
      </c>
      <c r="AT27" s="826">
        <v>4.4000000000000004</v>
      </c>
      <c r="AU27" s="48">
        <v>4500000</v>
      </c>
      <c r="AV27" s="826">
        <v>4.4000000000000004</v>
      </c>
    </row>
    <row r="28" spans="1:48">
      <c r="A28" s="101"/>
      <c r="B28" s="56" t="s">
        <v>58</v>
      </c>
      <c r="C28" s="851">
        <v>764000</v>
      </c>
      <c r="D28" s="826">
        <v>0.75</v>
      </c>
      <c r="E28" s="831">
        <v>389000</v>
      </c>
      <c r="F28" s="826">
        <v>0.38</v>
      </c>
      <c r="G28" s="831">
        <v>389000</v>
      </c>
      <c r="H28" s="826">
        <v>0.38</v>
      </c>
      <c r="I28" s="831">
        <v>389000</v>
      </c>
      <c r="J28" s="826">
        <v>0.39</v>
      </c>
      <c r="K28" s="831">
        <v>389000</v>
      </c>
      <c r="L28" s="826">
        <v>0.38</v>
      </c>
      <c r="M28" s="831">
        <v>389000</v>
      </c>
      <c r="N28" s="826">
        <v>0.38</v>
      </c>
      <c r="O28" s="831">
        <v>389000</v>
      </c>
      <c r="P28" s="826">
        <v>0.38</v>
      </c>
      <c r="Q28" s="831">
        <v>389000</v>
      </c>
      <c r="R28" s="826">
        <v>0.39</v>
      </c>
      <c r="S28" s="831">
        <v>389000</v>
      </c>
      <c r="T28" s="826">
        <v>0.38</v>
      </c>
      <c r="U28" s="831">
        <v>389000</v>
      </c>
      <c r="V28" s="826">
        <v>0.38</v>
      </c>
      <c r="W28" s="831">
        <v>659000</v>
      </c>
      <c r="X28" s="826">
        <v>0.65</v>
      </c>
      <c r="Y28" s="831">
        <v>659000</v>
      </c>
      <c r="Z28" s="826">
        <v>0.65</v>
      </c>
      <c r="AA28" s="831">
        <v>1359000</v>
      </c>
      <c r="AB28" s="826">
        <v>1.34</v>
      </c>
      <c r="AC28" s="831">
        <v>1359000</v>
      </c>
      <c r="AD28" s="826">
        <v>1.34</v>
      </c>
      <c r="AE28" s="831">
        <v>1359000</v>
      </c>
      <c r="AF28" s="826">
        <v>1.33</v>
      </c>
      <c r="AG28" s="831">
        <v>1359000</v>
      </c>
      <c r="AH28" s="826">
        <v>1.33</v>
      </c>
      <c r="AI28" s="831">
        <v>1359000</v>
      </c>
      <c r="AJ28" s="826">
        <v>1.33</v>
      </c>
      <c r="AK28" s="831">
        <v>1359000</v>
      </c>
      <c r="AL28" s="826">
        <v>1.33</v>
      </c>
      <c r="AM28" s="831">
        <v>1359000</v>
      </c>
      <c r="AN28" s="826">
        <v>1.33</v>
      </c>
      <c r="AO28" s="831">
        <v>1359000</v>
      </c>
      <c r="AP28" s="826">
        <v>1.33</v>
      </c>
      <c r="AQ28" s="831">
        <v>1359000</v>
      </c>
      <c r="AR28" s="826">
        <v>1.33</v>
      </c>
      <c r="AS28" s="831">
        <v>1359000</v>
      </c>
      <c r="AT28" s="826">
        <v>1.33</v>
      </c>
      <c r="AU28" s="831">
        <v>1758000</v>
      </c>
      <c r="AV28" s="826">
        <v>1.72</v>
      </c>
    </row>
    <row r="29" spans="1:48">
      <c r="A29" s="103"/>
      <c r="B29" s="595" t="s">
        <v>102</v>
      </c>
      <c r="C29" s="48">
        <v>2000000</v>
      </c>
      <c r="D29" s="826">
        <v>1.96</v>
      </c>
      <c r="E29" s="48">
        <v>2000000</v>
      </c>
      <c r="F29" s="826">
        <v>1.98</v>
      </c>
      <c r="G29" s="48">
        <v>2000000</v>
      </c>
      <c r="H29" s="826">
        <v>1.97</v>
      </c>
      <c r="I29" s="48">
        <v>2000000</v>
      </c>
      <c r="J29" s="826">
        <v>1.97</v>
      </c>
      <c r="K29" s="48">
        <v>2000000</v>
      </c>
      <c r="L29" s="826">
        <v>1.97</v>
      </c>
      <c r="M29" s="48">
        <v>2000000</v>
      </c>
      <c r="N29" s="826">
        <v>1.97</v>
      </c>
      <c r="O29" s="48">
        <v>2000000</v>
      </c>
      <c r="P29" s="826">
        <v>1.97</v>
      </c>
      <c r="Q29" s="48">
        <v>2000000</v>
      </c>
      <c r="R29" s="826">
        <v>1.97</v>
      </c>
      <c r="S29" s="48">
        <v>2000000</v>
      </c>
      <c r="T29" s="826">
        <v>1.97</v>
      </c>
      <c r="U29" s="48">
        <v>2000000</v>
      </c>
      <c r="V29" s="826">
        <v>1.97</v>
      </c>
      <c r="W29" s="48">
        <v>2000000</v>
      </c>
      <c r="X29" s="826">
        <v>1.97</v>
      </c>
      <c r="Y29" s="48">
        <v>2000000</v>
      </c>
      <c r="Z29" s="826">
        <v>1.97</v>
      </c>
      <c r="AA29" s="48">
        <v>2000000</v>
      </c>
      <c r="AB29" s="826">
        <v>1.97</v>
      </c>
      <c r="AC29" s="48">
        <v>2000000</v>
      </c>
      <c r="AD29" s="826">
        <v>1.96</v>
      </c>
      <c r="AE29" s="48">
        <v>2000000</v>
      </c>
      <c r="AF29" s="826">
        <v>1.96</v>
      </c>
      <c r="AG29" s="48">
        <v>2000000</v>
      </c>
      <c r="AH29" s="826">
        <v>1.96</v>
      </c>
      <c r="AI29" s="48">
        <v>2000000</v>
      </c>
      <c r="AJ29" s="826">
        <v>1.96</v>
      </c>
      <c r="AK29" s="48">
        <v>2000000</v>
      </c>
      <c r="AL29" s="826">
        <v>1.96</v>
      </c>
      <c r="AM29" s="48">
        <v>2000000</v>
      </c>
      <c r="AN29" s="826">
        <v>1.96</v>
      </c>
      <c r="AO29" s="48">
        <v>2000000</v>
      </c>
      <c r="AP29" s="826">
        <v>1.96</v>
      </c>
      <c r="AQ29" s="48">
        <v>2000000</v>
      </c>
      <c r="AR29" s="826">
        <v>1.96</v>
      </c>
      <c r="AS29" s="48">
        <v>2000000</v>
      </c>
      <c r="AT29" s="826">
        <v>1.96</v>
      </c>
      <c r="AU29" s="48">
        <v>2000000</v>
      </c>
      <c r="AV29" s="826">
        <v>1.96</v>
      </c>
    </row>
    <row r="30" spans="1:48">
      <c r="A30" s="103"/>
      <c r="B30" s="107" t="s">
        <v>109</v>
      </c>
      <c r="C30" s="48">
        <v>9000000</v>
      </c>
      <c r="D30" s="827">
        <v>8.85</v>
      </c>
      <c r="E30" s="48">
        <v>9000000</v>
      </c>
      <c r="F30" s="827">
        <v>8.8800000000000008</v>
      </c>
      <c r="G30" s="48">
        <v>9000000</v>
      </c>
      <c r="H30" s="827">
        <v>8.8800000000000008</v>
      </c>
      <c r="I30" s="48">
        <v>9000000</v>
      </c>
      <c r="J30" s="827">
        <v>8.8800000000000008</v>
      </c>
      <c r="K30" s="48">
        <v>9000000</v>
      </c>
      <c r="L30" s="827">
        <v>8.8800000000000008</v>
      </c>
      <c r="M30" s="48">
        <v>9000000</v>
      </c>
      <c r="N30" s="827">
        <v>8.8699999999999992</v>
      </c>
      <c r="O30" s="48">
        <v>9000000</v>
      </c>
      <c r="P30" s="827">
        <v>8.8699999999999992</v>
      </c>
      <c r="Q30" s="48">
        <v>9000000</v>
      </c>
      <c r="R30" s="827">
        <v>8.86</v>
      </c>
      <c r="S30" s="48">
        <v>9000000</v>
      </c>
      <c r="T30" s="827">
        <v>8.86</v>
      </c>
      <c r="U30" s="48">
        <v>9000000</v>
      </c>
      <c r="V30" s="827">
        <v>8.85</v>
      </c>
      <c r="W30" s="48">
        <v>9000000</v>
      </c>
      <c r="X30" s="827">
        <v>8.85</v>
      </c>
      <c r="Y30" s="48">
        <v>9000000</v>
      </c>
      <c r="Z30" s="827">
        <v>8.85</v>
      </c>
      <c r="AA30" s="48">
        <v>9000000</v>
      </c>
      <c r="AB30" s="827">
        <v>8.85</v>
      </c>
      <c r="AC30" s="48">
        <v>9000000</v>
      </c>
      <c r="AD30" s="827">
        <v>8.84</v>
      </c>
      <c r="AE30" s="48">
        <v>9000000</v>
      </c>
      <c r="AF30" s="827">
        <v>8.84</v>
      </c>
      <c r="AG30" s="48">
        <v>9000000</v>
      </c>
      <c r="AH30" s="827">
        <v>8.83</v>
      </c>
      <c r="AI30" s="48">
        <v>9000000</v>
      </c>
      <c r="AJ30" s="827">
        <v>8.83</v>
      </c>
      <c r="AK30" s="48">
        <v>9000000</v>
      </c>
      <c r="AL30" s="827">
        <v>8.83</v>
      </c>
      <c r="AM30" s="48">
        <v>9000000</v>
      </c>
      <c r="AN30" s="827">
        <v>8.83</v>
      </c>
      <c r="AO30" s="48">
        <v>9000000</v>
      </c>
      <c r="AP30" s="827">
        <v>8.82</v>
      </c>
      <c r="AQ30" s="48">
        <v>9000000</v>
      </c>
      <c r="AR30" s="827">
        <v>8.81</v>
      </c>
      <c r="AS30" s="48">
        <v>9000000</v>
      </c>
      <c r="AT30" s="827">
        <v>8.81</v>
      </c>
      <c r="AU30" s="48">
        <v>9000000</v>
      </c>
      <c r="AV30" s="827">
        <v>8.82</v>
      </c>
    </row>
    <row r="31" spans="1:48">
      <c r="A31" s="103"/>
      <c r="B31" s="107" t="s">
        <v>113</v>
      </c>
      <c r="C31" s="48">
        <v>2500000</v>
      </c>
      <c r="D31" s="826">
        <v>2.46</v>
      </c>
      <c r="E31" s="48">
        <v>2500000</v>
      </c>
      <c r="F31" s="826">
        <v>2.4700000000000002</v>
      </c>
      <c r="G31" s="48">
        <v>2500000</v>
      </c>
      <c r="H31" s="826">
        <v>2.4700000000000002</v>
      </c>
      <c r="I31" s="48">
        <v>2500000</v>
      </c>
      <c r="J31" s="826">
        <v>2.4700000000000002</v>
      </c>
      <c r="K31" s="48">
        <v>2500000</v>
      </c>
      <c r="L31" s="826">
        <v>2.4700000000000002</v>
      </c>
      <c r="M31" s="48">
        <v>2500000</v>
      </c>
      <c r="N31" s="826">
        <v>2.46</v>
      </c>
      <c r="O31" s="48">
        <v>2500000</v>
      </c>
      <c r="P31" s="826">
        <v>2.46</v>
      </c>
      <c r="Q31" s="48">
        <v>2500000</v>
      </c>
      <c r="R31" s="826">
        <v>2.46</v>
      </c>
      <c r="S31" s="48">
        <v>2500000</v>
      </c>
      <c r="T31" s="826">
        <v>2.46</v>
      </c>
      <c r="U31" s="48">
        <v>2500000</v>
      </c>
      <c r="V31" s="826">
        <v>2.46</v>
      </c>
      <c r="W31" s="48">
        <v>2500000</v>
      </c>
      <c r="X31" s="826">
        <v>2.46</v>
      </c>
      <c r="Y31" s="48">
        <v>2500000</v>
      </c>
      <c r="Z31" s="826">
        <v>2.46</v>
      </c>
      <c r="AA31" s="48">
        <v>2500000</v>
      </c>
      <c r="AB31" s="826">
        <v>2.46</v>
      </c>
      <c r="AC31" s="48">
        <v>2500000</v>
      </c>
      <c r="AD31" s="826">
        <v>2.46</v>
      </c>
      <c r="AE31" s="48">
        <v>2500000</v>
      </c>
      <c r="AF31" s="826">
        <v>2.4500000000000002</v>
      </c>
      <c r="AG31" s="48">
        <v>2500000</v>
      </c>
      <c r="AH31" s="826">
        <v>2.4500000000000002</v>
      </c>
      <c r="AI31" s="48">
        <v>2500000</v>
      </c>
      <c r="AJ31" s="826">
        <v>2.4500000000000002</v>
      </c>
      <c r="AK31" s="48">
        <v>2500000</v>
      </c>
      <c r="AL31" s="826">
        <v>2.4500000000000002</v>
      </c>
      <c r="AM31" s="48">
        <v>2500000</v>
      </c>
      <c r="AN31" s="826">
        <v>2.4500000000000002</v>
      </c>
      <c r="AO31" s="48">
        <v>2500000</v>
      </c>
      <c r="AP31" s="826">
        <v>2.4500000000000002</v>
      </c>
      <c r="AQ31" s="48">
        <v>2500000</v>
      </c>
      <c r="AR31" s="826">
        <v>2.4500000000000002</v>
      </c>
      <c r="AS31" s="48">
        <v>2500000</v>
      </c>
      <c r="AT31" s="826">
        <v>2.4500000000000002</v>
      </c>
      <c r="AU31" s="48">
        <v>2500000</v>
      </c>
      <c r="AV31" s="826">
        <v>2.4500000000000002</v>
      </c>
    </row>
    <row r="32" spans="1:48">
      <c r="A32" s="103"/>
      <c r="B32" s="107"/>
      <c r="C32" s="48">
        <v>4000000</v>
      </c>
      <c r="D32" s="826">
        <v>3.93</v>
      </c>
      <c r="E32" s="48">
        <v>4000000</v>
      </c>
      <c r="F32" s="826">
        <v>3.95</v>
      </c>
      <c r="G32" s="48">
        <v>4000000</v>
      </c>
      <c r="H32" s="826">
        <v>3.95</v>
      </c>
      <c r="I32" s="48">
        <v>4000000</v>
      </c>
      <c r="J32" s="826">
        <v>3.95</v>
      </c>
      <c r="K32" s="48">
        <v>4000000</v>
      </c>
      <c r="L32" s="826">
        <v>3.94</v>
      </c>
      <c r="M32" s="48">
        <v>4000000</v>
      </c>
      <c r="N32" s="826">
        <v>3.94</v>
      </c>
      <c r="O32" s="48">
        <v>4000000</v>
      </c>
      <c r="P32" s="826">
        <v>3.94</v>
      </c>
      <c r="Q32" s="48">
        <v>4000000</v>
      </c>
      <c r="R32" s="826">
        <v>3.94</v>
      </c>
      <c r="S32" s="48">
        <v>4000000</v>
      </c>
      <c r="T32" s="826">
        <v>3.94</v>
      </c>
      <c r="U32" s="48">
        <v>4000000</v>
      </c>
      <c r="V32" s="826">
        <v>3.93</v>
      </c>
      <c r="W32" s="48">
        <v>4000000</v>
      </c>
      <c r="X32" s="826">
        <v>3.93</v>
      </c>
      <c r="Y32" s="48">
        <v>4000000</v>
      </c>
      <c r="Z32" s="826">
        <v>3.93</v>
      </c>
      <c r="AA32" s="48">
        <v>4000000</v>
      </c>
      <c r="AB32" s="826">
        <v>3.93</v>
      </c>
      <c r="AC32" s="48">
        <v>4000000</v>
      </c>
      <c r="AD32" s="826">
        <v>3.93</v>
      </c>
      <c r="AE32" s="48">
        <v>4000000</v>
      </c>
      <c r="AF32" s="826">
        <v>3.93</v>
      </c>
      <c r="AG32" s="48">
        <v>4000000</v>
      </c>
      <c r="AH32" s="826">
        <v>3.93</v>
      </c>
      <c r="AI32" s="48">
        <v>4000000</v>
      </c>
      <c r="AJ32" s="826">
        <v>3.93</v>
      </c>
      <c r="AK32" s="48">
        <v>4000000</v>
      </c>
      <c r="AL32" s="826">
        <v>3.93</v>
      </c>
      <c r="AM32" s="48">
        <v>4000000</v>
      </c>
      <c r="AN32" s="826">
        <v>3.92</v>
      </c>
      <c r="AO32" s="48">
        <v>4000000</v>
      </c>
      <c r="AP32" s="826">
        <v>3.92</v>
      </c>
      <c r="AQ32" s="48">
        <v>4000000</v>
      </c>
      <c r="AR32" s="826">
        <v>3.92</v>
      </c>
      <c r="AS32" s="48">
        <v>4000000</v>
      </c>
      <c r="AT32" s="826">
        <v>3.92</v>
      </c>
      <c r="AU32" s="48">
        <v>4000000</v>
      </c>
      <c r="AV32" s="826">
        <v>3.92</v>
      </c>
    </row>
    <row r="33" spans="1:48" ht="16.5" thickBot="1">
      <c r="A33" s="101" t="s">
        <v>47</v>
      </c>
      <c r="B33" s="56" t="s">
        <v>111</v>
      </c>
      <c r="C33" s="780">
        <v>2000000</v>
      </c>
      <c r="D33" s="752">
        <v>1.97</v>
      </c>
      <c r="E33" s="780">
        <v>2000000</v>
      </c>
      <c r="F33" s="752">
        <v>1.97</v>
      </c>
      <c r="G33" s="780">
        <v>2000000</v>
      </c>
      <c r="H33" s="752">
        <v>1.97</v>
      </c>
      <c r="I33" s="780">
        <v>2000000</v>
      </c>
      <c r="J33" s="752">
        <v>1.97</v>
      </c>
      <c r="K33" s="780">
        <v>2000000</v>
      </c>
      <c r="L33" s="752">
        <v>1.97</v>
      </c>
      <c r="M33" s="780">
        <v>2000000</v>
      </c>
      <c r="N33" s="752">
        <v>1.97</v>
      </c>
      <c r="O33" s="780">
        <v>2000000</v>
      </c>
      <c r="P33" s="752">
        <v>1.97</v>
      </c>
      <c r="Q33" s="780">
        <v>2000000</v>
      </c>
      <c r="R33" s="752">
        <v>1.97</v>
      </c>
      <c r="S33" s="780">
        <v>2000000</v>
      </c>
      <c r="T33" s="752">
        <v>1.97</v>
      </c>
      <c r="U33" s="780">
        <v>2000000</v>
      </c>
      <c r="V33" s="752">
        <v>1.97</v>
      </c>
      <c r="W33" s="780">
        <v>2000000</v>
      </c>
      <c r="X33" s="752">
        <v>1.97</v>
      </c>
      <c r="Y33" s="780">
        <v>2000000</v>
      </c>
      <c r="Z33" s="752">
        <v>1.96</v>
      </c>
      <c r="AA33" s="780">
        <v>2000000</v>
      </c>
      <c r="AB33" s="752">
        <v>1.96</v>
      </c>
      <c r="AC33" s="780">
        <v>2000000</v>
      </c>
      <c r="AD33" s="752">
        <v>1.96</v>
      </c>
      <c r="AE33" s="780">
        <v>2000000</v>
      </c>
      <c r="AF33" s="752">
        <v>1.96</v>
      </c>
      <c r="AG33" s="780">
        <v>2000000</v>
      </c>
      <c r="AH33" s="752">
        <v>1.96</v>
      </c>
      <c r="AI33" s="780">
        <v>2000000</v>
      </c>
      <c r="AJ33" s="752">
        <v>1.96</v>
      </c>
      <c r="AK33" s="780">
        <v>2000000</v>
      </c>
      <c r="AL33" s="752">
        <v>1.96</v>
      </c>
      <c r="AM33" s="780">
        <v>2000000</v>
      </c>
      <c r="AN33" s="752">
        <v>1.96</v>
      </c>
      <c r="AO33" s="780">
        <v>2000000</v>
      </c>
      <c r="AP33" s="752">
        <v>1.96</v>
      </c>
      <c r="AQ33" s="780">
        <v>2000000</v>
      </c>
      <c r="AR33" s="752">
        <v>1.96</v>
      </c>
      <c r="AS33" s="780">
        <v>2000000</v>
      </c>
      <c r="AT33" s="752">
        <v>1.96</v>
      </c>
      <c r="AU33" s="780">
        <v>2000000</v>
      </c>
      <c r="AV33" s="752">
        <v>1.96</v>
      </c>
    </row>
    <row r="34" spans="1:48" ht="16.5" thickBot="1">
      <c r="A34" s="905" t="s">
        <v>126</v>
      </c>
      <c r="B34" s="905"/>
      <c r="C34" s="414">
        <f t="shared" ref="C34:H34" si="26">SUM(C23:C33)</f>
        <v>24919108.640000001</v>
      </c>
      <c r="D34" s="414">
        <f t="shared" si="26"/>
        <v>24.49</v>
      </c>
      <c r="E34" s="414">
        <f t="shared" si="26"/>
        <v>24395311.780000001</v>
      </c>
      <c r="F34" s="414">
        <f t="shared" si="26"/>
        <v>24.08</v>
      </c>
      <c r="G34" s="414">
        <f t="shared" si="26"/>
        <v>24395311.780000001</v>
      </c>
      <c r="H34" s="414">
        <f t="shared" si="26"/>
        <v>24.069999999999997</v>
      </c>
      <c r="I34" s="414">
        <f t="shared" ref="I34:N34" si="27">SUM(I23:I33)</f>
        <v>24404209.780000001</v>
      </c>
      <c r="J34" s="414">
        <f t="shared" si="27"/>
        <v>24.08</v>
      </c>
      <c r="K34" s="414">
        <f t="shared" si="27"/>
        <v>24421952.02</v>
      </c>
      <c r="L34" s="414">
        <f t="shared" si="27"/>
        <v>24.080000000000002</v>
      </c>
      <c r="M34" s="414">
        <f t="shared" si="27"/>
        <v>24429253.09</v>
      </c>
      <c r="N34" s="414">
        <f t="shared" si="27"/>
        <v>24.07</v>
      </c>
      <c r="O34" s="414">
        <f t="shared" ref="O34:T34" si="28">SUM(O23:O33)</f>
        <v>24423074.5</v>
      </c>
      <c r="P34" s="414">
        <f t="shared" si="28"/>
        <v>24.06</v>
      </c>
      <c r="Q34" s="414">
        <f t="shared" si="28"/>
        <v>24673497.620000001</v>
      </c>
      <c r="R34" s="414">
        <f t="shared" si="28"/>
        <v>24.3</v>
      </c>
      <c r="S34" s="414">
        <f t="shared" si="28"/>
        <v>24679148.57</v>
      </c>
      <c r="T34" s="414">
        <f t="shared" si="28"/>
        <v>24.3</v>
      </c>
      <c r="U34" s="414">
        <f t="shared" ref="U34:Z34" si="29">SUM(U23:U33)</f>
        <v>24680292.57</v>
      </c>
      <c r="V34" s="414">
        <f t="shared" si="29"/>
        <v>24.279999999999998</v>
      </c>
      <c r="W34" s="414">
        <f t="shared" si="29"/>
        <v>24680292.57</v>
      </c>
      <c r="X34" s="414">
        <f t="shared" si="29"/>
        <v>24.27</v>
      </c>
      <c r="Y34" s="414">
        <f t="shared" si="29"/>
        <v>25381701.57</v>
      </c>
      <c r="Z34" s="414">
        <f t="shared" si="29"/>
        <v>24.950000000000003</v>
      </c>
      <c r="AA34" s="414">
        <f t="shared" ref="AA34:AH34" si="30">SUM(AA23:AA33)</f>
        <v>25371501.57</v>
      </c>
      <c r="AB34" s="414">
        <f t="shared" si="30"/>
        <v>24.94</v>
      </c>
      <c r="AC34" s="414">
        <f t="shared" si="30"/>
        <v>25433791.240000002</v>
      </c>
      <c r="AD34" s="414">
        <f t="shared" si="30"/>
        <v>24.990000000000002</v>
      </c>
      <c r="AE34" s="414">
        <f t="shared" si="30"/>
        <v>25440471.240000002</v>
      </c>
      <c r="AF34" s="414">
        <f t="shared" si="30"/>
        <v>24.97</v>
      </c>
      <c r="AG34" s="414">
        <f t="shared" si="30"/>
        <v>25440471.240000002</v>
      </c>
      <c r="AH34" s="414">
        <f t="shared" si="30"/>
        <v>24.96</v>
      </c>
      <c r="AI34" s="414">
        <f t="shared" ref="AI34:AN34" si="31">SUM(AI23:AI33)</f>
        <v>25400816.43</v>
      </c>
      <c r="AJ34" s="414">
        <f t="shared" si="31"/>
        <v>24.93</v>
      </c>
      <c r="AK34" s="414">
        <f t="shared" si="31"/>
        <v>25400816.43</v>
      </c>
      <c r="AL34" s="414">
        <f t="shared" si="31"/>
        <v>24.93</v>
      </c>
      <c r="AM34" s="414">
        <f t="shared" si="31"/>
        <v>25400816.43</v>
      </c>
      <c r="AN34" s="414">
        <f t="shared" si="31"/>
        <v>24.92</v>
      </c>
      <c r="AO34" s="414">
        <f t="shared" ref="AO34:AT34" si="32">SUM(AO23:AO33)</f>
        <v>25400816.43</v>
      </c>
      <c r="AP34" s="414">
        <f t="shared" si="32"/>
        <v>24.9</v>
      </c>
      <c r="AQ34" s="414">
        <f t="shared" si="32"/>
        <v>25400816.43</v>
      </c>
      <c r="AR34" s="414">
        <f t="shared" si="32"/>
        <v>24.869999999999997</v>
      </c>
      <c r="AS34" s="414">
        <f t="shared" si="32"/>
        <v>33663622.079999998</v>
      </c>
      <c r="AT34" s="414">
        <f t="shared" si="32"/>
        <v>32.96</v>
      </c>
      <c r="AU34" s="414">
        <f>SUM(AU23:AU33)</f>
        <v>25763852.52</v>
      </c>
      <c r="AV34" s="414">
        <f>SUM(AV23:AV33)</f>
        <v>25.240000000000002</v>
      </c>
    </row>
    <row r="35" spans="1:48" ht="16.5" thickBot="1">
      <c r="A35" s="906" t="s">
        <v>48</v>
      </c>
      <c r="B35" s="907"/>
      <c r="C35" s="416"/>
      <c r="D35" s="507"/>
      <c r="E35" s="416"/>
      <c r="F35" s="507"/>
      <c r="G35" s="416"/>
      <c r="H35" s="507"/>
      <c r="I35" s="416"/>
      <c r="J35" s="507"/>
      <c r="K35" s="416"/>
      <c r="L35" s="507"/>
      <c r="M35" s="416"/>
      <c r="N35" s="507"/>
      <c r="O35" s="416"/>
      <c r="P35" s="507"/>
      <c r="Q35" s="416"/>
      <c r="R35" s="507"/>
      <c r="S35" s="416"/>
      <c r="T35" s="507"/>
      <c r="U35" s="416"/>
      <c r="V35" s="507"/>
      <c r="W35" s="416"/>
      <c r="X35" s="507"/>
      <c r="Y35" s="416"/>
      <c r="Z35" s="507"/>
      <c r="AA35" s="416"/>
      <c r="AB35" s="507"/>
      <c r="AC35" s="416"/>
      <c r="AD35" s="507"/>
      <c r="AE35" s="416"/>
      <c r="AF35" s="507"/>
      <c r="AG35" s="416"/>
      <c r="AH35" s="507"/>
      <c r="AI35" s="416"/>
      <c r="AJ35" s="507"/>
      <c r="AK35" s="416"/>
      <c r="AL35" s="507"/>
      <c r="AM35" s="416"/>
      <c r="AN35" s="507"/>
      <c r="AO35" s="416"/>
      <c r="AP35" s="507"/>
      <c r="AQ35" s="416"/>
      <c r="AR35" s="507"/>
      <c r="AS35" s="416"/>
      <c r="AT35" s="507"/>
      <c r="AU35" s="416"/>
      <c r="AV35" s="507"/>
    </row>
    <row r="36" spans="1:48" ht="16.5" thickBot="1">
      <c r="A36" s="908" t="s">
        <v>126</v>
      </c>
      <c r="B36" s="9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  <c r="AV36" s="418"/>
    </row>
    <row r="37" spans="1:48">
      <c r="A37" s="114" t="s">
        <v>67</v>
      </c>
      <c r="B37" s="115" t="s">
        <v>74</v>
      </c>
      <c r="C37" s="405"/>
      <c r="D37" s="514"/>
      <c r="E37" s="405">
        <v>300</v>
      </c>
      <c r="F37" s="514"/>
      <c r="G37" s="405">
        <v>300</v>
      </c>
      <c r="H37" s="514"/>
      <c r="I37" s="405">
        <v>300</v>
      </c>
      <c r="J37" s="514"/>
      <c r="K37" s="405">
        <v>300</v>
      </c>
      <c r="L37" s="514"/>
      <c r="M37" s="405">
        <v>300</v>
      </c>
      <c r="N37" s="514"/>
      <c r="O37" s="405">
        <v>300</v>
      </c>
      <c r="P37" s="514"/>
      <c r="Q37" s="405">
        <v>300</v>
      </c>
      <c r="R37" s="514"/>
      <c r="S37" s="405">
        <v>300</v>
      </c>
      <c r="T37" s="514"/>
      <c r="U37" s="405">
        <v>300</v>
      </c>
      <c r="V37" s="514"/>
      <c r="W37" s="405">
        <v>300</v>
      </c>
      <c r="X37" s="514"/>
      <c r="Y37" s="405">
        <v>300</v>
      </c>
      <c r="Z37" s="514"/>
      <c r="AA37" s="405">
        <v>300</v>
      </c>
      <c r="AB37" s="514"/>
      <c r="AC37" s="405">
        <v>300</v>
      </c>
      <c r="AD37" s="514"/>
      <c r="AE37" s="405">
        <v>300</v>
      </c>
      <c r="AF37" s="514"/>
      <c r="AG37" s="405">
        <v>300</v>
      </c>
      <c r="AH37" s="514"/>
      <c r="AI37" s="405">
        <v>300</v>
      </c>
      <c r="AJ37" s="514"/>
      <c r="AK37" s="405">
        <v>300</v>
      </c>
      <c r="AL37" s="514"/>
      <c r="AM37" s="405">
        <v>300</v>
      </c>
      <c r="AN37" s="514"/>
      <c r="AO37" s="405">
        <v>300</v>
      </c>
      <c r="AP37" s="514"/>
      <c r="AQ37" s="405">
        <v>300</v>
      </c>
      <c r="AR37" s="514"/>
      <c r="AS37" s="405">
        <v>300</v>
      </c>
      <c r="AT37" s="514"/>
      <c r="AU37" s="514"/>
      <c r="AV37" s="514"/>
    </row>
    <row r="38" spans="1:48" ht="48" thickBot="1">
      <c r="A38" s="122" t="s">
        <v>58</v>
      </c>
      <c r="B38" s="123" t="s">
        <v>75</v>
      </c>
      <c r="C38" s="857">
        <v>315263.71999999997</v>
      </c>
      <c r="D38" s="510">
        <v>0.31</v>
      </c>
      <c r="E38" s="857">
        <v>316242.40999999997</v>
      </c>
      <c r="F38" s="510">
        <v>0.31</v>
      </c>
      <c r="G38" s="857">
        <v>317221.09999999998</v>
      </c>
      <c r="H38" s="510">
        <v>0.31</v>
      </c>
      <c r="I38" s="857">
        <v>318199.78999999998</v>
      </c>
      <c r="J38" s="510">
        <v>0.31</v>
      </c>
      <c r="K38" s="857">
        <v>321135.86</v>
      </c>
      <c r="L38" s="510">
        <v>0.32</v>
      </c>
      <c r="M38" s="857">
        <v>322114.53999999998</v>
      </c>
      <c r="N38" s="510">
        <v>0.32</v>
      </c>
      <c r="O38" s="857">
        <v>323093.23</v>
      </c>
      <c r="P38" s="510">
        <v>0.32</v>
      </c>
      <c r="Q38" s="857">
        <v>324071.92</v>
      </c>
      <c r="R38" s="510">
        <v>0.32</v>
      </c>
      <c r="S38" s="857">
        <v>325050.61</v>
      </c>
      <c r="T38" s="510">
        <v>0.32</v>
      </c>
      <c r="U38" s="857">
        <v>327986.68</v>
      </c>
      <c r="V38" s="510">
        <v>0.32</v>
      </c>
      <c r="W38" s="857">
        <v>328965.36</v>
      </c>
      <c r="X38" s="510">
        <v>0.32</v>
      </c>
      <c r="Y38" s="857">
        <v>329944.05</v>
      </c>
      <c r="Z38" s="510">
        <v>0.32</v>
      </c>
      <c r="AA38" s="857">
        <v>330922.74</v>
      </c>
      <c r="AB38" s="510">
        <v>0.33</v>
      </c>
      <c r="AC38" s="857">
        <v>331901.43</v>
      </c>
      <c r="AD38" s="510">
        <v>0.32</v>
      </c>
      <c r="AE38" s="857">
        <v>334837.49</v>
      </c>
      <c r="AF38" s="510">
        <v>0.33</v>
      </c>
      <c r="AG38" s="857">
        <v>335816.18</v>
      </c>
      <c r="AH38" s="510">
        <v>0.32</v>
      </c>
      <c r="AI38" s="857">
        <v>336794.87</v>
      </c>
      <c r="AJ38" s="510">
        <v>0.33</v>
      </c>
      <c r="AK38" s="857">
        <v>337773.56</v>
      </c>
      <c r="AL38" s="510">
        <v>0.33</v>
      </c>
      <c r="AM38" s="857">
        <v>338752.25</v>
      </c>
      <c r="AN38" s="510">
        <v>0.33</v>
      </c>
      <c r="AO38" s="857">
        <v>341688.31</v>
      </c>
      <c r="AP38" s="510">
        <v>0.34</v>
      </c>
      <c r="AQ38" s="857">
        <v>342667</v>
      </c>
      <c r="AR38" s="510">
        <v>0.33</v>
      </c>
      <c r="AS38" s="857">
        <v>343645.69</v>
      </c>
      <c r="AT38" s="510">
        <v>0.33</v>
      </c>
      <c r="AU38" s="857">
        <v>344981.94</v>
      </c>
      <c r="AV38" s="510">
        <v>0.34</v>
      </c>
    </row>
    <row r="39" spans="1:48" ht="16.5" thickBot="1">
      <c r="A39" s="122" t="s">
        <v>104</v>
      </c>
      <c r="B39" s="123" t="s">
        <v>57</v>
      </c>
      <c r="C39" s="445">
        <v>2272927.0099999998</v>
      </c>
      <c r="D39" s="512">
        <v>2.23</v>
      </c>
      <c r="E39" s="445">
        <v>2269182.48</v>
      </c>
      <c r="F39" s="512">
        <v>2.2400000000000002</v>
      </c>
      <c r="G39" s="445">
        <v>2265437.96</v>
      </c>
      <c r="H39" s="512">
        <v>2.2400000000000002</v>
      </c>
      <c r="I39" s="445">
        <v>2261693.4300000002</v>
      </c>
      <c r="J39" s="512">
        <v>2.23</v>
      </c>
      <c r="K39" s="445">
        <v>2250459.85</v>
      </c>
      <c r="L39" s="512">
        <v>2.2200000000000002</v>
      </c>
      <c r="M39" s="445">
        <v>2246715.33</v>
      </c>
      <c r="N39" s="512">
        <v>2.21</v>
      </c>
      <c r="O39" s="445">
        <v>2242970.7999999998</v>
      </c>
      <c r="P39" s="512">
        <v>2.21</v>
      </c>
      <c r="Q39" s="445">
        <v>2239226.2799999998</v>
      </c>
      <c r="R39" s="512">
        <v>2.2000000000000002</v>
      </c>
      <c r="S39" s="445">
        <v>2235481.75</v>
      </c>
      <c r="T39" s="512">
        <v>2.2000000000000002</v>
      </c>
      <c r="U39" s="445">
        <v>2224248.1800000002</v>
      </c>
      <c r="V39" s="512">
        <v>2.19</v>
      </c>
      <c r="W39" s="445">
        <v>2220503.65</v>
      </c>
      <c r="X39" s="512">
        <v>2.1800000000000002</v>
      </c>
      <c r="Y39" s="445">
        <v>2216759.12</v>
      </c>
      <c r="Z39" s="512">
        <v>2.1800000000000002</v>
      </c>
      <c r="AA39" s="445">
        <v>2213014.6</v>
      </c>
      <c r="AB39" s="512">
        <v>2.17</v>
      </c>
      <c r="AC39" s="445">
        <v>2209270.0699999998</v>
      </c>
      <c r="AD39" s="512">
        <v>2.17</v>
      </c>
      <c r="AE39" s="445">
        <v>2198036.5</v>
      </c>
      <c r="AF39" s="512">
        <v>2.16</v>
      </c>
      <c r="AG39" s="445">
        <v>2194291.9700000002</v>
      </c>
      <c r="AH39" s="512">
        <v>2.15</v>
      </c>
      <c r="AI39" s="445">
        <v>2190547.4500000002</v>
      </c>
      <c r="AJ39" s="512">
        <v>2.15</v>
      </c>
      <c r="AK39" s="445">
        <v>2186802.92</v>
      </c>
      <c r="AL39" s="512">
        <v>2.15</v>
      </c>
      <c r="AM39" s="445">
        <v>2183058.39</v>
      </c>
      <c r="AN39" s="512">
        <v>2.14</v>
      </c>
      <c r="AO39" s="445">
        <v>2171824.8199999998</v>
      </c>
      <c r="AP39" s="512">
        <v>2.13</v>
      </c>
      <c r="AQ39" s="445">
        <v>2168080.29</v>
      </c>
      <c r="AR39" s="512">
        <v>2.12</v>
      </c>
      <c r="AS39" s="445">
        <v>2164335.77</v>
      </c>
      <c r="AT39" s="512">
        <v>2.12</v>
      </c>
      <c r="AU39" s="445">
        <v>2160591.2400000002</v>
      </c>
      <c r="AV39" s="512">
        <v>2.12</v>
      </c>
    </row>
    <row r="40" spans="1:48" ht="16.5" thickBot="1">
      <c r="A40" s="122" t="s">
        <v>29</v>
      </c>
      <c r="B40" s="123" t="s">
        <v>57</v>
      </c>
      <c r="C40" s="513"/>
      <c r="D40" s="514"/>
      <c r="E40" s="513"/>
      <c r="F40" s="514"/>
      <c r="G40" s="513"/>
      <c r="H40" s="514"/>
      <c r="I40" s="513"/>
      <c r="J40" s="514"/>
      <c r="K40" s="513"/>
      <c r="L40" s="514"/>
      <c r="M40" s="513"/>
      <c r="N40" s="514"/>
      <c r="O40" s="513"/>
      <c r="P40" s="514"/>
      <c r="Q40" s="513"/>
      <c r="R40" s="514"/>
      <c r="S40" s="513"/>
      <c r="T40" s="514"/>
      <c r="U40" s="513"/>
      <c r="V40" s="514"/>
      <c r="W40" s="513"/>
      <c r="X40" s="514"/>
      <c r="Y40" s="513"/>
      <c r="Z40" s="514"/>
      <c r="AA40" s="513"/>
      <c r="AB40" s="514"/>
      <c r="AC40" s="513"/>
      <c r="AD40" s="514"/>
      <c r="AE40" s="513"/>
      <c r="AF40" s="514"/>
      <c r="AG40" s="513"/>
      <c r="AH40" s="514"/>
      <c r="AI40" s="513"/>
      <c r="AJ40" s="514"/>
      <c r="AK40" s="513"/>
      <c r="AL40" s="514"/>
      <c r="AM40" s="513"/>
      <c r="AN40" s="514"/>
      <c r="AO40" s="513"/>
      <c r="AP40" s="514"/>
      <c r="AQ40" s="513"/>
      <c r="AR40" s="514"/>
      <c r="AS40" s="513"/>
      <c r="AT40" s="514"/>
      <c r="AU40" s="513"/>
      <c r="AV40" s="514"/>
    </row>
    <row r="41" spans="1:48" ht="16.5" thickBot="1">
      <c r="A41" s="122" t="s">
        <v>37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  <c r="AM41" s="513"/>
      <c r="AN41" s="514"/>
      <c r="AO41" s="513"/>
      <c r="AP41" s="514"/>
      <c r="AQ41" s="513"/>
      <c r="AR41" s="514"/>
      <c r="AS41" s="513"/>
      <c r="AT41" s="514"/>
      <c r="AU41" s="513"/>
      <c r="AV41" s="514"/>
    </row>
    <row r="42" spans="1:48">
      <c r="A42" s="122" t="s">
        <v>68</v>
      </c>
      <c r="B42" s="123" t="s">
        <v>57</v>
      </c>
      <c r="C42" s="479">
        <v>1066996.3500000001</v>
      </c>
      <c r="D42" s="512">
        <v>1.05</v>
      </c>
      <c r="E42" s="479">
        <v>1065634.8999999999</v>
      </c>
      <c r="F42" s="512">
        <v>1.05</v>
      </c>
      <c r="G42" s="479">
        <v>1064273.46</v>
      </c>
      <c r="H42" s="512">
        <v>1.05</v>
      </c>
      <c r="I42" s="479">
        <v>1062912.04</v>
      </c>
      <c r="J42" s="512">
        <v>1.06</v>
      </c>
      <c r="K42" s="479">
        <v>1058827.72</v>
      </c>
      <c r="L42" s="512">
        <v>1.04</v>
      </c>
      <c r="M42" s="479">
        <v>1057466.29</v>
      </c>
      <c r="N42" s="512">
        <v>1.04</v>
      </c>
      <c r="O42" s="479">
        <v>1056104.8500000001</v>
      </c>
      <c r="P42" s="512">
        <v>1.04</v>
      </c>
      <c r="Q42" s="479">
        <v>1054743.4100000001</v>
      </c>
      <c r="R42" s="512">
        <v>1.04</v>
      </c>
      <c r="S42" s="479">
        <v>1053381.97</v>
      </c>
      <c r="T42" s="512">
        <v>1.04</v>
      </c>
      <c r="U42" s="479">
        <v>1049297.6599999999</v>
      </c>
      <c r="V42" s="512">
        <v>1.04</v>
      </c>
      <c r="W42" s="479">
        <v>1047936.2299999999</v>
      </c>
      <c r="X42" s="512">
        <v>1.04</v>
      </c>
      <c r="Y42" s="479">
        <v>1046574.79</v>
      </c>
      <c r="Z42" s="512">
        <v>1.04</v>
      </c>
      <c r="AA42" s="479">
        <v>1045213.3599999999</v>
      </c>
      <c r="AB42" s="512">
        <v>1.04</v>
      </c>
      <c r="AC42" s="479">
        <v>1043851.9099999999</v>
      </c>
      <c r="AD42" s="512">
        <v>1.03</v>
      </c>
      <c r="AE42" s="479">
        <v>1039767.6100000001</v>
      </c>
      <c r="AF42" s="512">
        <v>1.02</v>
      </c>
      <c r="AG42" s="479">
        <v>1038406.1599999999</v>
      </c>
      <c r="AH42" s="512">
        <v>1.02</v>
      </c>
      <c r="AI42" s="479">
        <v>1037044.72</v>
      </c>
      <c r="AJ42" s="512">
        <v>1.01</v>
      </c>
      <c r="AK42" s="479">
        <v>1035683.3</v>
      </c>
      <c r="AL42" s="512">
        <v>1.01</v>
      </c>
      <c r="AM42" s="479">
        <v>1034321.85</v>
      </c>
      <c r="AN42" s="512">
        <v>1.01</v>
      </c>
      <c r="AO42" s="479">
        <v>1030237.55</v>
      </c>
      <c r="AP42" s="512">
        <v>1.02</v>
      </c>
      <c r="AQ42" s="479">
        <v>1028876.1</v>
      </c>
      <c r="AR42" s="512">
        <v>1.01</v>
      </c>
      <c r="AS42" s="479">
        <v>1027514.66</v>
      </c>
      <c r="AT42" s="512">
        <v>1.01</v>
      </c>
      <c r="AU42" s="479">
        <v>1026153.23</v>
      </c>
      <c r="AV42" s="512">
        <v>1.01</v>
      </c>
    </row>
    <row r="43" spans="1:48">
      <c r="A43" s="129" t="s">
        <v>69</v>
      </c>
      <c r="B43" s="123" t="s">
        <v>57</v>
      </c>
      <c r="C43" s="516"/>
      <c r="D43" s="510"/>
      <c r="E43" s="516"/>
      <c r="F43" s="510"/>
      <c r="G43" s="516"/>
      <c r="H43" s="510"/>
      <c r="I43" s="516"/>
      <c r="J43" s="510"/>
      <c r="K43" s="516"/>
      <c r="L43" s="510"/>
      <c r="M43" s="516"/>
      <c r="N43" s="510"/>
      <c r="O43" s="516"/>
      <c r="P43" s="510"/>
      <c r="Q43" s="516"/>
      <c r="R43" s="510"/>
      <c r="S43" s="516"/>
      <c r="T43" s="510"/>
      <c r="U43" s="516"/>
      <c r="V43" s="510"/>
      <c r="W43" s="516"/>
      <c r="X43" s="510"/>
      <c r="Y43" s="516"/>
      <c r="Z43" s="510"/>
      <c r="AA43" s="516"/>
      <c r="AB43" s="510"/>
      <c r="AC43" s="516"/>
      <c r="AD43" s="510"/>
      <c r="AE43" s="516"/>
      <c r="AF43" s="510"/>
      <c r="AG43" s="516"/>
      <c r="AH43" s="510"/>
      <c r="AI43" s="516"/>
      <c r="AJ43" s="510"/>
      <c r="AK43" s="516"/>
      <c r="AL43" s="510"/>
      <c r="AM43" s="516"/>
      <c r="AN43" s="510"/>
      <c r="AO43" s="516"/>
      <c r="AP43" s="510"/>
      <c r="AQ43" s="516"/>
      <c r="AR43" s="510"/>
      <c r="AS43" s="516"/>
      <c r="AT43" s="510"/>
      <c r="AU43" s="516"/>
      <c r="AV43" s="510"/>
    </row>
    <row r="44" spans="1:48" ht="48" thickBot="1">
      <c r="A44" s="122" t="s">
        <v>70</v>
      </c>
      <c r="B44" s="123" t="s">
        <v>76</v>
      </c>
      <c r="C44" s="544">
        <v>2308400</v>
      </c>
      <c r="D44" s="518">
        <v>2.27</v>
      </c>
      <c r="E44" s="544">
        <v>2308400</v>
      </c>
      <c r="F44" s="518">
        <v>2.29</v>
      </c>
      <c r="G44" s="544">
        <v>2308400</v>
      </c>
      <c r="H44" s="518">
        <v>2.2799999999999998</v>
      </c>
      <c r="I44" s="544">
        <v>2308400</v>
      </c>
      <c r="J44" s="518">
        <v>2.2799999999999998</v>
      </c>
      <c r="K44" s="544">
        <v>2308400</v>
      </c>
      <c r="L44" s="518">
        <v>2.2799999999999998</v>
      </c>
      <c r="M44" s="544">
        <v>2308400</v>
      </c>
      <c r="N44" s="518">
        <v>2.27</v>
      </c>
      <c r="O44" s="544">
        <v>2308400</v>
      </c>
      <c r="P44" s="518">
        <v>2.2799999999999998</v>
      </c>
      <c r="Q44" s="544">
        <v>2308400</v>
      </c>
      <c r="R44" s="518">
        <v>2.27</v>
      </c>
      <c r="S44" s="544">
        <v>2308400</v>
      </c>
      <c r="T44" s="518">
        <v>2.27</v>
      </c>
      <c r="U44" s="544">
        <v>2308400</v>
      </c>
      <c r="V44" s="518">
        <v>2.27</v>
      </c>
      <c r="W44" s="544">
        <v>2308400</v>
      </c>
      <c r="X44" s="518">
        <v>2.27</v>
      </c>
      <c r="Y44" s="544">
        <v>2308400</v>
      </c>
      <c r="Z44" s="518">
        <v>2.27</v>
      </c>
      <c r="AA44" s="544">
        <v>2308400</v>
      </c>
      <c r="AB44" s="518">
        <v>2.27</v>
      </c>
      <c r="AC44" s="544">
        <v>2308400</v>
      </c>
      <c r="AD44" s="518">
        <v>2.27</v>
      </c>
      <c r="AE44" s="544">
        <v>2308400</v>
      </c>
      <c r="AF44" s="518">
        <v>2.27</v>
      </c>
      <c r="AG44" s="544">
        <v>2308400</v>
      </c>
      <c r="AH44" s="518">
        <v>2.27</v>
      </c>
      <c r="AI44" s="544">
        <v>2308400</v>
      </c>
      <c r="AJ44" s="518">
        <v>2.27</v>
      </c>
      <c r="AK44" s="544">
        <v>2308400</v>
      </c>
      <c r="AL44" s="518">
        <v>2.27</v>
      </c>
      <c r="AM44" s="544">
        <v>2308400</v>
      </c>
      <c r="AN44" s="518">
        <v>2.27</v>
      </c>
      <c r="AO44" s="544">
        <v>2308400</v>
      </c>
      <c r="AP44" s="518">
        <v>2.27</v>
      </c>
      <c r="AQ44" s="544">
        <v>2308400</v>
      </c>
      <c r="AR44" s="518">
        <v>2.2599999999999998</v>
      </c>
      <c r="AS44" s="544">
        <v>2308400</v>
      </c>
      <c r="AT44" s="518">
        <v>2.2599999999999998</v>
      </c>
      <c r="AU44" s="544">
        <v>2208900</v>
      </c>
      <c r="AV44" s="518">
        <v>2.16</v>
      </c>
    </row>
    <row r="45" spans="1:48" ht="47.25">
      <c r="A45" s="122" t="s">
        <v>71</v>
      </c>
      <c r="B45" s="123" t="s">
        <v>57</v>
      </c>
      <c r="C45" s="513"/>
      <c r="D45" s="514"/>
      <c r="E45" s="513"/>
      <c r="F45" s="514"/>
      <c r="G45" s="513"/>
      <c r="H45" s="514"/>
      <c r="I45" s="513"/>
      <c r="J45" s="514"/>
      <c r="K45" s="513"/>
      <c r="L45" s="514"/>
      <c r="M45" s="513"/>
      <c r="N45" s="514"/>
      <c r="O45" s="513"/>
      <c r="P45" s="514"/>
      <c r="Q45" s="513"/>
      <c r="R45" s="514"/>
      <c r="S45" s="513"/>
      <c r="T45" s="514"/>
      <c r="U45" s="513"/>
      <c r="V45" s="514"/>
      <c r="W45" s="513"/>
      <c r="X45" s="514"/>
      <c r="Y45" s="513"/>
      <c r="Z45" s="514"/>
      <c r="AA45" s="513"/>
      <c r="AB45" s="514"/>
      <c r="AC45" s="513"/>
      <c r="AD45" s="514"/>
      <c r="AE45" s="513"/>
      <c r="AF45" s="514"/>
      <c r="AG45" s="513"/>
      <c r="AH45" s="514"/>
      <c r="AI45" s="513"/>
      <c r="AJ45" s="514"/>
      <c r="AK45" s="513"/>
      <c r="AL45" s="514"/>
      <c r="AM45" s="513"/>
      <c r="AN45" s="514"/>
      <c r="AO45" s="513"/>
      <c r="AP45" s="514"/>
      <c r="AQ45" s="513"/>
      <c r="AR45" s="514"/>
      <c r="AS45" s="513"/>
      <c r="AT45" s="514"/>
      <c r="AU45" s="513"/>
      <c r="AV45" s="514"/>
    </row>
    <row r="46" spans="1:48" ht="16.5" thickBot="1">
      <c r="A46" s="122" t="s">
        <v>49</v>
      </c>
      <c r="B46" s="123" t="s">
        <v>50</v>
      </c>
      <c r="C46" s="857">
        <v>1434.84</v>
      </c>
      <c r="D46" s="518">
        <v>0</v>
      </c>
      <c r="E46" s="857">
        <v>1434.84</v>
      </c>
      <c r="F46" s="518">
        <v>0</v>
      </c>
      <c r="G46" s="857">
        <v>1434.84</v>
      </c>
      <c r="H46" s="518">
        <v>0</v>
      </c>
      <c r="I46" s="857">
        <v>1434.84</v>
      </c>
      <c r="J46" s="518">
        <v>0</v>
      </c>
      <c r="K46" s="857">
        <v>1434.84</v>
      </c>
      <c r="L46" s="518">
        <v>0</v>
      </c>
      <c r="M46" s="857">
        <v>1434.84</v>
      </c>
      <c r="N46" s="518">
        <v>0</v>
      </c>
      <c r="O46" s="858">
        <v>2464.61</v>
      </c>
      <c r="P46" s="518">
        <v>0</v>
      </c>
      <c r="Q46" s="858">
        <v>3393.94</v>
      </c>
      <c r="R46" s="518">
        <v>0</v>
      </c>
      <c r="S46" s="858">
        <v>4252.4399999999996</v>
      </c>
      <c r="T46" s="518">
        <v>0</v>
      </c>
      <c r="U46" s="858">
        <v>4252.4399999999996</v>
      </c>
      <c r="V46" s="518">
        <v>0</v>
      </c>
      <c r="W46" s="858">
        <v>4252.4399999999996</v>
      </c>
      <c r="X46" s="518">
        <v>0</v>
      </c>
      <c r="Y46" s="858">
        <v>3423.48</v>
      </c>
      <c r="Z46" s="518">
        <v>0</v>
      </c>
      <c r="AA46" s="858">
        <v>11551.85</v>
      </c>
      <c r="AB46" s="518">
        <v>0.01</v>
      </c>
      <c r="AC46" s="858">
        <v>11551.85</v>
      </c>
      <c r="AD46" s="518">
        <v>0.01</v>
      </c>
      <c r="AE46" s="858">
        <v>11551.85</v>
      </c>
      <c r="AF46" s="518">
        <v>0.01</v>
      </c>
      <c r="AG46" s="858">
        <v>11551.85</v>
      </c>
      <c r="AH46" s="518">
        <v>0.01</v>
      </c>
      <c r="AI46" s="858">
        <v>11551.85</v>
      </c>
      <c r="AJ46" s="518">
        <v>0.01</v>
      </c>
      <c r="AK46" s="858">
        <v>11551.85</v>
      </c>
      <c r="AL46" s="518">
        <v>0.01</v>
      </c>
      <c r="AM46" s="858">
        <v>11551.85</v>
      </c>
      <c r="AN46" s="518">
        <v>0.01</v>
      </c>
      <c r="AO46" s="858">
        <v>11551.85</v>
      </c>
      <c r="AP46" s="518">
        <v>0.01</v>
      </c>
      <c r="AQ46" s="858">
        <v>11551.85</v>
      </c>
      <c r="AR46" s="518">
        <v>0.01</v>
      </c>
      <c r="AS46" s="858">
        <v>11551.85</v>
      </c>
      <c r="AT46" s="518">
        <v>0.01</v>
      </c>
      <c r="AU46" s="865">
        <v>1635.65</v>
      </c>
      <c r="AV46" s="518">
        <v>0.01</v>
      </c>
    </row>
    <row r="47" spans="1:48" ht="48" thickBot="1">
      <c r="A47" s="122" t="s">
        <v>56</v>
      </c>
      <c r="B47" s="123" t="s">
        <v>77</v>
      </c>
      <c r="C47" s="857">
        <v>6984.34</v>
      </c>
      <c r="D47" s="514">
        <v>0.01</v>
      </c>
      <c r="E47" s="857">
        <v>6984.34</v>
      </c>
      <c r="F47" s="514">
        <v>0.01</v>
      </c>
      <c r="G47" s="857">
        <v>6984.34</v>
      </c>
      <c r="H47" s="514">
        <v>0.01</v>
      </c>
      <c r="I47" s="857">
        <v>6984.34</v>
      </c>
      <c r="J47" s="514">
        <v>0.01</v>
      </c>
      <c r="K47" s="857">
        <v>6984.34</v>
      </c>
      <c r="L47" s="514">
        <v>0.01</v>
      </c>
      <c r="M47" s="857">
        <v>6984.34</v>
      </c>
      <c r="N47" s="514">
        <v>0.01</v>
      </c>
      <c r="O47" s="858">
        <v>11783.87</v>
      </c>
      <c r="P47" s="514">
        <v>0.01</v>
      </c>
      <c r="Q47" s="858">
        <v>11783.87</v>
      </c>
      <c r="R47" s="514">
        <v>0.01</v>
      </c>
      <c r="S47" s="858">
        <v>11783.87</v>
      </c>
      <c r="T47" s="514">
        <v>0.01</v>
      </c>
      <c r="U47" s="858">
        <v>11783.87</v>
      </c>
      <c r="V47" s="514">
        <v>0.01</v>
      </c>
      <c r="W47" s="858">
        <v>11783.87</v>
      </c>
      <c r="X47" s="514">
        <v>0.01</v>
      </c>
      <c r="Y47" s="858">
        <v>11783.87</v>
      </c>
      <c r="Z47" s="514">
        <v>0.01</v>
      </c>
      <c r="AA47" s="858">
        <v>11783.87</v>
      </c>
      <c r="AB47" s="514">
        <v>0.01</v>
      </c>
      <c r="AC47" s="858">
        <v>11783.87</v>
      </c>
      <c r="AD47" s="514">
        <v>0.01</v>
      </c>
      <c r="AE47" s="858">
        <v>11783.87</v>
      </c>
      <c r="AF47" s="514">
        <v>0.01</v>
      </c>
      <c r="AG47" s="858">
        <v>11783.87</v>
      </c>
      <c r="AH47" s="514">
        <v>0.01</v>
      </c>
      <c r="AI47" s="858">
        <v>11783.87</v>
      </c>
      <c r="AJ47" s="514">
        <v>0.01</v>
      </c>
      <c r="AK47" s="858">
        <v>11783.87</v>
      </c>
      <c r="AL47" s="514">
        <v>0.01</v>
      </c>
      <c r="AM47" s="858">
        <v>11783.87</v>
      </c>
      <c r="AN47" s="514">
        <v>0.01</v>
      </c>
      <c r="AO47" s="858">
        <v>11783.87</v>
      </c>
      <c r="AP47" s="514">
        <v>0.01</v>
      </c>
      <c r="AQ47" s="858">
        <v>11783.87</v>
      </c>
      <c r="AR47" s="514">
        <v>0.01</v>
      </c>
      <c r="AS47" s="858">
        <v>11783.87</v>
      </c>
      <c r="AT47" s="514">
        <v>0.01</v>
      </c>
      <c r="AU47" s="857">
        <v>5738.36</v>
      </c>
      <c r="AV47" s="514">
        <v>0</v>
      </c>
    </row>
    <row r="48" spans="1:48" ht="79.5" thickBot="1">
      <c r="A48" s="132" t="s">
        <v>72</v>
      </c>
      <c r="B48" s="123" t="s">
        <v>78</v>
      </c>
      <c r="C48" s="857">
        <v>526.37</v>
      </c>
      <c r="D48" s="514">
        <v>0</v>
      </c>
      <c r="E48" s="857">
        <v>526.37</v>
      </c>
      <c r="F48" s="514">
        <v>0</v>
      </c>
      <c r="G48" s="857">
        <v>526.37</v>
      </c>
      <c r="H48" s="514">
        <v>0</v>
      </c>
      <c r="I48" s="857">
        <v>526.37</v>
      </c>
      <c r="J48" s="514">
        <v>0</v>
      </c>
      <c r="K48" s="857">
        <v>526.37</v>
      </c>
      <c r="L48" s="514">
        <v>0</v>
      </c>
      <c r="M48" s="857">
        <v>526.37</v>
      </c>
      <c r="N48" s="514">
        <v>0</v>
      </c>
      <c r="O48" s="858">
        <v>1905.43</v>
      </c>
      <c r="P48" s="514">
        <v>0</v>
      </c>
      <c r="Q48" s="858">
        <v>1905.43</v>
      </c>
      <c r="R48" s="514">
        <v>0</v>
      </c>
      <c r="S48" s="858">
        <v>1905.43</v>
      </c>
      <c r="T48" s="514">
        <v>0</v>
      </c>
      <c r="U48" s="858">
        <v>1905.43</v>
      </c>
      <c r="V48" s="514">
        <v>0</v>
      </c>
      <c r="W48" s="858">
        <v>1905.43</v>
      </c>
      <c r="X48" s="514">
        <v>0</v>
      </c>
      <c r="Y48" s="858">
        <v>1905.43</v>
      </c>
      <c r="Z48" s="514">
        <v>0</v>
      </c>
      <c r="AA48" s="858">
        <v>1905.43</v>
      </c>
      <c r="AB48" s="514">
        <v>0</v>
      </c>
      <c r="AC48" s="858">
        <v>1905.43</v>
      </c>
      <c r="AD48" s="514">
        <v>0</v>
      </c>
      <c r="AE48" s="858">
        <v>1905.43</v>
      </c>
      <c r="AF48" s="514">
        <v>0</v>
      </c>
      <c r="AG48" s="858">
        <v>1905.43</v>
      </c>
      <c r="AH48" s="514">
        <v>0</v>
      </c>
      <c r="AI48" s="858">
        <v>1905.43</v>
      </c>
      <c r="AJ48" s="514">
        <v>0</v>
      </c>
      <c r="AK48" s="858">
        <v>1905.43</v>
      </c>
      <c r="AL48" s="514">
        <v>0</v>
      </c>
      <c r="AM48" s="858">
        <v>1905.43</v>
      </c>
      <c r="AN48" s="514">
        <v>0</v>
      </c>
      <c r="AO48" s="858">
        <v>1905.43</v>
      </c>
      <c r="AP48" s="514">
        <v>0</v>
      </c>
      <c r="AQ48" s="858">
        <v>1905.43</v>
      </c>
      <c r="AR48" s="514">
        <v>0</v>
      </c>
      <c r="AS48" s="858">
        <v>1905.43</v>
      </c>
      <c r="AT48" s="514">
        <v>0</v>
      </c>
      <c r="AU48" s="857">
        <v>651.16</v>
      </c>
      <c r="AV48" s="514">
        <v>0</v>
      </c>
    </row>
    <row r="49" spans="1:48" ht="32.25" thickBot="1">
      <c r="A49" s="132" t="s">
        <v>51</v>
      </c>
      <c r="B49" s="123" t="s">
        <v>52</v>
      </c>
      <c r="C49" s="808">
        <v>17814.169999999998</v>
      </c>
      <c r="D49" s="808">
        <v>0.02</v>
      </c>
      <c r="E49" s="808">
        <v>17814.169999999998</v>
      </c>
      <c r="F49" s="808">
        <v>0.02</v>
      </c>
      <c r="G49" s="808">
        <v>17814.169999999998</v>
      </c>
      <c r="H49" s="808">
        <v>0.02</v>
      </c>
      <c r="I49" s="808">
        <v>17814.169999999998</v>
      </c>
      <c r="J49" s="808">
        <v>0.02</v>
      </c>
      <c r="K49" s="859">
        <v>7314.69</v>
      </c>
      <c r="L49" s="808">
        <v>0.01</v>
      </c>
      <c r="M49" s="858">
        <v>50.13</v>
      </c>
      <c r="N49" s="808">
        <v>0</v>
      </c>
      <c r="O49" s="858">
        <v>50.13</v>
      </c>
      <c r="P49" s="808">
        <v>0</v>
      </c>
      <c r="Q49" s="858">
        <v>50.13</v>
      </c>
      <c r="R49" s="808">
        <v>0</v>
      </c>
      <c r="S49" s="858">
        <v>50.13</v>
      </c>
      <c r="T49" s="808">
        <v>0</v>
      </c>
      <c r="U49" s="858">
        <v>50.13</v>
      </c>
      <c r="V49" s="808">
        <v>0</v>
      </c>
      <c r="W49" s="858">
        <v>50.13</v>
      </c>
      <c r="X49" s="808">
        <v>0</v>
      </c>
      <c r="Y49" s="858">
        <v>50.13</v>
      </c>
      <c r="Z49" s="808">
        <v>0</v>
      </c>
      <c r="AA49" s="858">
        <v>50.13</v>
      </c>
      <c r="AB49" s="808">
        <v>0</v>
      </c>
      <c r="AC49" s="858">
        <v>50.13</v>
      </c>
      <c r="AD49" s="808">
        <v>0</v>
      </c>
      <c r="AE49" s="858">
        <v>50.13</v>
      </c>
      <c r="AF49" s="808">
        <v>0</v>
      </c>
      <c r="AG49" s="858">
        <v>50.13</v>
      </c>
      <c r="AH49" s="808">
        <v>0</v>
      </c>
      <c r="AI49" s="858">
        <v>50.13</v>
      </c>
      <c r="AJ49" s="808">
        <v>0</v>
      </c>
      <c r="AK49" s="858">
        <v>50.13</v>
      </c>
      <c r="AL49" s="808">
        <v>0</v>
      </c>
      <c r="AM49" s="858">
        <v>50.13</v>
      </c>
      <c r="AN49" s="808">
        <v>0</v>
      </c>
      <c r="AO49" s="858">
        <v>50.13</v>
      </c>
      <c r="AP49" s="808">
        <v>0</v>
      </c>
      <c r="AQ49" s="858">
        <v>50.13</v>
      </c>
      <c r="AR49" s="808">
        <v>0</v>
      </c>
      <c r="AS49" s="858">
        <v>50.13</v>
      </c>
      <c r="AT49" s="808">
        <v>0</v>
      </c>
      <c r="AU49" s="858">
        <v>18943.77</v>
      </c>
      <c r="AV49" s="808">
        <v>0.02</v>
      </c>
    </row>
    <row r="50" spans="1:48" ht="32.25" thickBot="1">
      <c r="A50" s="133" t="s">
        <v>73</v>
      </c>
      <c r="B50" s="134" t="s">
        <v>53</v>
      </c>
      <c r="C50" s="808">
        <v>61978.22</v>
      </c>
      <c r="D50" s="808">
        <v>0.06</v>
      </c>
      <c r="E50" s="808">
        <v>61978.22</v>
      </c>
      <c r="F50" s="808">
        <v>0.06</v>
      </c>
      <c r="G50" s="808">
        <v>61978.22</v>
      </c>
      <c r="H50" s="808">
        <v>0.06</v>
      </c>
      <c r="I50" s="808">
        <v>61978.22</v>
      </c>
      <c r="J50" s="808">
        <v>0.06</v>
      </c>
      <c r="K50" s="808">
        <v>61978.22</v>
      </c>
      <c r="L50" s="808">
        <v>0.06</v>
      </c>
      <c r="M50" s="808">
        <v>61978.22</v>
      </c>
      <c r="N50" s="808">
        <v>0.06</v>
      </c>
      <c r="O50" s="808">
        <v>61978.22</v>
      </c>
      <c r="P50" s="808">
        <v>0.06</v>
      </c>
      <c r="Q50" s="808">
        <v>61978.22</v>
      </c>
      <c r="R50" s="808">
        <v>0.06</v>
      </c>
      <c r="S50" s="808">
        <v>61978.22</v>
      </c>
      <c r="T50" s="808">
        <v>0.06</v>
      </c>
      <c r="U50" s="808">
        <v>61978.22</v>
      </c>
      <c r="V50" s="808">
        <v>0.06</v>
      </c>
      <c r="W50" s="808">
        <v>61978.22</v>
      </c>
      <c r="X50" s="808">
        <v>0.06</v>
      </c>
      <c r="Y50" s="808">
        <v>61978.22</v>
      </c>
      <c r="Z50" s="808">
        <v>0.06</v>
      </c>
      <c r="AA50" s="808">
        <v>61978.22</v>
      </c>
      <c r="AB50" s="808">
        <v>0.06</v>
      </c>
      <c r="AC50" s="808">
        <v>0</v>
      </c>
      <c r="AD50" s="808">
        <v>0</v>
      </c>
      <c r="AE50" s="808">
        <v>0</v>
      </c>
      <c r="AF50" s="808">
        <v>0</v>
      </c>
      <c r="AG50" s="808">
        <v>0</v>
      </c>
      <c r="AH50" s="808">
        <v>0</v>
      </c>
      <c r="AI50" s="808">
        <v>0</v>
      </c>
      <c r="AJ50" s="808">
        <v>0</v>
      </c>
      <c r="AK50" s="808">
        <v>0</v>
      </c>
      <c r="AL50" s="808">
        <v>0</v>
      </c>
      <c r="AM50" s="808">
        <v>0</v>
      </c>
      <c r="AN50" s="808">
        <v>0</v>
      </c>
      <c r="AO50" s="808">
        <v>0</v>
      </c>
      <c r="AP50" s="808">
        <v>0</v>
      </c>
      <c r="AQ50" s="808">
        <v>0</v>
      </c>
      <c r="AR50" s="808">
        <v>0</v>
      </c>
      <c r="AS50" s="808">
        <v>0</v>
      </c>
      <c r="AT50" s="808">
        <v>0</v>
      </c>
      <c r="AU50" s="808">
        <v>69121.95</v>
      </c>
      <c r="AV50" s="808">
        <v>7.0000000000000007E-2</v>
      </c>
    </row>
    <row r="51" spans="1:48" ht="32.25" thickBot="1">
      <c r="A51" s="122" t="s">
        <v>54</v>
      </c>
      <c r="B51" s="123" t="s">
        <v>79</v>
      </c>
      <c r="C51" s="857">
        <v>1528.66</v>
      </c>
      <c r="D51" s="514"/>
      <c r="E51" s="857">
        <v>1528.66</v>
      </c>
      <c r="F51" s="514"/>
      <c r="G51" s="857">
        <v>1528.66</v>
      </c>
      <c r="H51" s="514"/>
      <c r="I51" s="857">
        <v>1528.66</v>
      </c>
      <c r="J51" s="514"/>
      <c r="K51" s="857">
        <v>1528.66</v>
      </c>
      <c r="L51" s="514"/>
      <c r="M51" s="857">
        <v>1528.66</v>
      </c>
      <c r="N51" s="514"/>
      <c r="O51" s="857">
        <v>1528.66</v>
      </c>
      <c r="P51" s="514"/>
      <c r="Q51" s="514"/>
      <c r="R51" s="514"/>
      <c r="S51" s="514"/>
      <c r="T51" s="514"/>
      <c r="U51" s="514"/>
      <c r="V51" s="514"/>
      <c r="W51" s="514"/>
      <c r="X51" s="514"/>
      <c r="Y51" s="514"/>
      <c r="Z51" s="514"/>
      <c r="AA51" s="514"/>
      <c r="AB51" s="514"/>
      <c r="AC51" s="514"/>
      <c r="AD51" s="514"/>
      <c r="AE51" s="514"/>
      <c r="AF51" s="514"/>
      <c r="AG51" s="514"/>
      <c r="AH51" s="514"/>
      <c r="AI51" s="514"/>
      <c r="AJ51" s="514"/>
      <c r="AK51" s="514"/>
      <c r="AL51" s="514"/>
      <c r="AM51" s="514"/>
      <c r="AN51" s="514"/>
      <c r="AO51" s="514"/>
      <c r="AP51" s="514"/>
      <c r="AQ51" s="514"/>
      <c r="AR51" s="514"/>
      <c r="AS51" s="514"/>
      <c r="AT51" s="514"/>
      <c r="AU51" s="857">
        <v>2007.53</v>
      </c>
      <c r="AV51" s="514"/>
    </row>
    <row r="52" spans="1:48" ht="32.25" thickBot="1">
      <c r="A52" s="135" t="s">
        <v>55</v>
      </c>
      <c r="B52" s="223" t="s">
        <v>80</v>
      </c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  <c r="AL52" s="514"/>
      <c r="AM52" s="514"/>
      <c r="AN52" s="514"/>
      <c r="AO52" s="514"/>
      <c r="AP52" s="514"/>
      <c r="AQ52" s="514"/>
      <c r="AR52" s="514"/>
      <c r="AS52" s="514"/>
      <c r="AT52" s="514"/>
      <c r="AU52" s="514"/>
      <c r="AV52" s="514"/>
    </row>
    <row r="53" spans="1:48" ht="16.5" thickBot="1">
      <c r="A53" s="221" t="s">
        <v>101</v>
      </c>
      <c r="B53" s="222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4"/>
      <c r="V53" s="514"/>
      <c r="W53" s="514"/>
      <c r="X53" s="514"/>
      <c r="Y53" s="514"/>
      <c r="Z53" s="514"/>
      <c r="AA53" s="514"/>
      <c r="AB53" s="514"/>
      <c r="AC53" s="514"/>
      <c r="AD53" s="514"/>
      <c r="AE53" s="514"/>
      <c r="AF53" s="514"/>
      <c r="AG53" s="514"/>
      <c r="AH53" s="514"/>
      <c r="AI53" s="514"/>
      <c r="AJ53" s="514"/>
      <c r="AK53" s="514"/>
      <c r="AL53" s="514"/>
      <c r="AM53" s="514"/>
      <c r="AN53" s="514"/>
      <c r="AO53" s="514"/>
      <c r="AP53" s="514"/>
      <c r="AQ53" s="514"/>
      <c r="AR53" s="514"/>
      <c r="AS53" s="514"/>
      <c r="AT53" s="514"/>
      <c r="AU53" s="514"/>
      <c r="AV53" s="514"/>
    </row>
    <row r="54" spans="1:48" ht="15">
      <c r="A54" s="852" t="s">
        <v>110</v>
      </c>
      <c r="B54" s="852"/>
      <c r="C54" s="857">
        <v>2691.39</v>
      </c>
      <c r="D54" s="777">
        <v>0</v>
      </c>
      <c r="E54" s="857">
        <v>5382.79</v>
      </c>
      <c r="F54" s="777">
        <v>0</v>
      </c>
      <c r="G54" s="857">
        <v>8074.18</v>
      </c>
      <c r="H54" s="777">
        <v>0.01</v>
      </c>
      <c r="I54" s="857">
        <v>10765.57</v>
      </c>
      <c r="J54" s="777">
        <v>0.01</v>
      </c>
      <c r="K54" s="857">
        <v>18839.75</v>
      </c>
      <c r="L54" s="777">
        <v>0.02</v>
      </c>
      <c r="M54" s="857">
        <v>21531.15</v>
      </c>
      <c r="N54" s="777">
        <v>0.02</v>
      </c>
      <c r="O54" s="857">
        <v>24222.54</v>
      </c>
      <c r="P54" s="777">
        <v>0.02</v>
      </c>
      <c r="Q54" s="857">
        <v>26913.93</v>
      </c>
      <c r="R54" s="777">
        <v>0.03</v>
      </c>
      <c r="S54" s="857">
        <v>29605.33</v>
      </c>
      <c r="T54" s="777">
        <v>0.03</v>
      </c>
      <c r="U54" s="857">
        <v>37679.51</v>
      </c>
      <c r="V54" s="777">
        <v>0.04</v>
      </c>
      <c r="W54" s="857">
        <v>40370.9</v>
      </c>
      <c r="X54" s="777">
        <v>0.04</v>
      </c>
      <c r="Y54" s="857">
        <v>43062.3</v>
      </c>
      <c r="Z54" s="777">
        <v>0.04</v>
      </c>
      <c r="AA54" s="857">
        <v>45753.69</v>
      </c>
      <c r="AB54" s="777">
        <v>0.04</v>
      </c>
      <c r="AC54" s="857">
        <v>48445.08</v>
      </c>
      <c r="AD54" s="861">
        <v>0.05</v>
      </c>
      <c r="AE54" s="857">
        <v>56519.26</v>
      </c>
      <c r="AF54" s="861">
        <v>0.06</v>
      </c>
      <c r="AG54" s="857">
        <v>59210.66</v>
      </c>
      <c r="AH54" s="861">
        <v>0.06</v>
      </c>
      <c r="AI54" s="857">
        <v>61902.05</v>
      </c>
      <c r="AJ54" s="861">
        <v>0.06</v>
      </c>
      <c r="AK54" s="857">
        <v>64593.440000000002</v>
      </c>
      <c r="AL54" s="861">
        <v>0.06</v>
      </c>
      <c r="AM54" s="857">
        <v>67284.84</v>
      </c>
      <c r="AN54" s="861">
        <v>7.0000000000000007E-2</v>
      </c>
      <c r="AO54" s="857">
        <v>75359.02</v>
      </c>
      <c r="AP54" s="861">
        <v>7.0000000000000007E-2</v>
      </c>
      <c r="AQ54" s="857">
        <v>78050.41</v>
      </c>
      <c r="AR54" s="861">
        <v>0.08</v>
      </c>
      <c r="AS54" s="857">
        <v>80741.8</v>
      </c>
      <c r="AT54" s="861">
        <v>0.08</v>
      </c>
      <c r="AU54" s="857">
        <v>83433.2</v>
      </c>
      <c r="AV54" s="861">
        <v>0.08</v>
      </c>
    </row>
    <row r="55" spans="1:48" ht="15">
      <c r="A55" s="852" t="s">
        <v>39</v>
      </c>
      <c r="B55" s="852"/>
      <c r="C55" s="857">
        <v>679.64</v>
      </c>
      <c r="D55" s="777">
        <v>0</v>
      </c>
      <c r="E55" s="857">
        <v>1359.29</v>
      </c>
      <c r="F55" s="777">
        <v>0</v>
      </c>
      <c r="G55" s="857">
        <v>2038.93</v>
      </c>
      <c r="H55" s="777">
        <v>0</v>
      </c>
      <c r="I55" s="857">
        <v>2718.58</v>
      </c>
      <c r="J55" s="777">
        <v>0</v>
      </c>
      <c r="K55" s="857">
        <v>4757.51</v>
      </c>
      <c r="L55" s="777">
        <v>0</v>
      </c>
      <c r="M55" s="857">
        <v>5437.16</v>
      </c>
      <c r="N55" s="777">
        <v>0.01</v>
      </c>
      <c r="O55" s="857">
        <v>6116.8</v>
      </c>
      <c r="P55" s="777">
        <v>0.01</v>
      </c>
      <c r="Q55" s="857">
        <v>6796.45</v>
      </c>
      <c r="R55" s="777">
        <v>0.01</v>
      </c>
      <c r="S55" s="857">
        <v>7476.09</v>
      </c>
      <c r="T55" s="777">
        <v>0.01</v>
      </c>
      <c r="U55" s="857">
        <v>9515.0300000000007</v>
      </c>
      <c r="V55" s="777">
        <v>0.01</v>
      </c>
      <c r="W55" s="857">
        <v>10194.67</v>
      </c>
      <c r="X55" s="777">
        <v>0.01</v>
      </c>
      <c r="Y55" s="857">
        <v>10874.32</v>
      </c>
      <c r="Z55" s="777">
        <v>0.01</v>
      </c>
      <c r="AA55" s="857">
        <v>11553.96</v>
      </c>
      <c r="AB55" s="777">
        <v>0.01</v>
      </c>
      <c r="AC55" s="857">
        <v>12233.61</v>
      </c>
      <c r="AD55" s="861">
        <v>0.01</v>
      </c>
      <c r="AE55" s="857">
        <v>14272.54</v>
      </c>
      <c r="AF55" s="861">
        <v>0.01</v>
      </c>
      <c r="AG55" s="857">
        <v>14952.19</v>
      </c>
      <c r="AH55" s="861">
        <v>0.01</v>
      </c>
      <c r="AI55" s="857">
        <v>15631.83</v>
      </c>
      <c r="AJ55" s="861">
        <v>0.02</v>
      </c>
      <c r="AK55" s="857">
        <v>16311.48</v>
      </c>
      <c r="AL55" s="861">
        <v>0.02</v>
      </c>
      <c r="AM55" s="857">
        <v>16991.12</v>
      </c>
      <c r="AN55" s="861">
        <v>0.02</v>
      </c>
      <c r="AO55" s="857">
        <v>18975.68</v>
      </c>
      <c r="AP55" s="861">
        <v>0.02</v>
      </c>
      <c r="AQ55" s="857">
        <v>19600.96</v>
      </c>
      <c r="AR55" s="861">
        <v>0.02</v>
      </c>
      <c r="AS55" s="857">
        <v>20226.23</v>
      </c>
      <c r="AT55" s="861">
        <v>0.02</v>
      </c>
      <c r="AU55" s="857">
        <v>20851.5</v>
      </c>
      <c r="AV55" s="861">
        <v>0.02</v>
      </c>
    </row>
    <row r="56" spans="1:48" ht="15" customHeight="1">
      <c r="A56" s="929" t="s">
        <v>95</v>
      </c>
      <c r="B56" s="930"/>
      <c r="C56" s="857">
        <v>16413.419999999998</v>
      </c>
      <c r="D56" s="777">
        <v>0.02</v>
      </c>
      <c r="E56" s="857">
        <v>17195.009999999998</v>
      </c>
      <c r="F56" s="777">
        <v>0.02</v>
      </c>
      <c r="G56" s="857">
        <v>17976.61</v>
      </c>
      <c r="H56" s="777">
        <v>0.02</v>
      </c>
      <c r="I56" s="857">
        <v>18758.2</v>
      </c>
      <c r="J56" s="777">
        <v>0.02</v>
      </c>
      <c r="K56" s="857">
        <v>21102.97</v>
      </c>
      <c r="L56" s="777">
        <v>0.02</v>
      </c>
      <c r="M56" s="857">
        <v>21884.560000000001</v>
      </c>
      <c r="N56" s="777">
        <v>0.02</v>
      </c>
      <c r="O56" s="857">
        <v>22666.15</v>
      </c>
      <c r="P56" s="777">
        <v>0.02</v>
      </c>
      <c r="Q56" s="857">
        <v>781.59</v>
      </c>
      <c r="R56" s="777">
        <v>0</v>
      </c>
      <c r="S56" s="857">
        <v>1563.18</v>
      </c>
      <c r="T56" s="777">
        <v>0</v>
      </c>
      <c r="U56" s="857">
        <v>3907.96</v>
      </c>
      <c r="V56" s="777">
        <v>0</v>
      </c>
      <c r="W56" s="857">
        <v>4689.55</v>
      </c>
      <c r="X56" s="777">
        <v>0.01</v>
      </c>
      <c r="Y56" s="857">
        <v>5471.14</v>
      </c>
      <c r="Z56" s="777">
        <v>0.01</v>
      </c>
      <c r="AA56" s="857">
        <v>6252.73</v>
      </c>
      <c r="AB56" s="777">
        <v>0.01</v>
      </c>
      <c r="AC56" s="857">
        <v>7034.32</v>
      </c>
      <c r="AD56" s="861">
        <v>0.01</v>
      </c>
      <c r="AE56" s="857">
        <v>9379.1</v>
      </c>
      <c r="AF56" s="861">
        <v>0.01</v>
      </c>
      <c r="AG56" s="857">
        <v>10160.69</v>
      </c>
      <c r="AH56" s="861">
        <v>0.01</v>
      </c>
      <c r="AI56" s="857">
        <v>10942.28</v>
      </c>
      <c r="AJ56" s="861">
        <v>0.01</v>
      </c>
      <c r="AK56" s="857">
        <v>11723.87</v>
      </c>
      <c r="AL56" s="861">
        <v>0.01</v>
      </c>
      <c r="AM56" s="857">
        <v>12505.46</v>
      </c>
      <c r="AN56" s="861">
        <v>0.01</v>
      </c>
      <c r="AO56" s="857">
        <v>14850.24</v>
      </c>
      <c r="AP56" s="861">
        <v>0.01</v>
      </c>
      <c r="AQ56" s="857">
        <v>15631.83</v>
      </c>
      <c r="AR56" s="861">
        <v>0.02</v>
      </c>
      <c r="AS56" s="857">
        <v>16413.419999999998</v>
      </c>
      <c r="AT56" s="861">
        <v>0.02</v>
      </c>
      <c r="AU56" s="857">
        <v>17195.009999999998</v>
      </c>
      <c r="AV56" s="861">
        <v>0.02</v>
      </c>
    </row>
    <row r="57" spans="1:48" ht="15" customHeight="1">
      <c r="A57" s="853"/>
      <c r="B57" s="854"/>
      <c r="C57" s="857">
        <v>27631.64</v>
      </c>
      <c r="D57" s="777">
        <v>0.03</v>
      </c>
      <c r="E57" s="857">
        <v>28947.43</v>
      </c>
      <c r="F57" s="777">
        <v>0.03</v>
      </c>
      <c r="G57" s="857">
        <v>30263.22</v>
      </c>
      <c r="H57" s="777">
        <v>0.03</v>
      </c>
      <c r="I57" s="857">
        <v>31579.02</v>
      </c>
      <c r="J57" s="777">
        <v>0.03</v>
      </c>
      <c r="K57" s="857">
        <v>35526.39</v>
      </c>
      <c r="L57" s="777">
        <v>0.04</v>
      </c>
      <c r="M57" s="857">
        <v>36842.19</v>
      </c>
      <c r="N57" s="777">
        <v>0.04</v>
      </c>
      <c r="O57" s="857">
        <v>38157.980000000003</v>
      </c>
      <c r="P57" s="777">
        <v>0.04</v>
      </c>
      <c r="Q57" s="857">
        <v>1315.79</v>
      </c>
      <c r="R57" s="777">
        <v>0</v>
      </c>
      <c r="S57" s="857">
        <v>2631.58</v>
      </c>
      <c r="T57" s="777">
        <v>0</v>
      </c>
      <c r="U57" s="857">
        <v>6578.96</v>
      </c>
      <c r="V57" s="777">
        <v>0.01</v>
      </c>
      <c r="W57" s="857">
        <v>7894.75</v>
      </c>
      <c r="X57" s="777">
        <v>0.01</v>
      </c>
      <c r="Y57" s="857">
        <v>9210.5499999999993</v>
      </c>
      <c r="Z57" s="777">
        <v>0.01</v>
      </c>
      <c r="AA57" s="857">
        <v>10526.34</v>
      </c>
      <c r="AB57" s="777">
        <v>0.01</v>
      </c>
      <c r="AC57" s="857">
        <v>11842.13</v>
      </c>
      <c r="AD57" s="861">
        <v>0.01</v>
      </c>
      <c r="AE57" s="857">
        <v>15789.51</v>
      </c>
      <c r="AF57" s="861">
        <v>0.02</v>
      </c>
      <c r="AG57" s="857">
        <v>17105.3</v>
      </c>
      <c r="AH57" s="861">
        <v>0.02</v>
      </c>
      <c r="AI57" s="857">
        <v>18421.09</v>
      </c>
      <c r="AJ57" s="861">
        <v>0.02</v>
      </c>
      <c r="AK57" s="857">
        <v>19736.89</v>
      </c>
      <c r="AL57" s="861">
        <v>0.02</v>
      </c>
      <c r="AM57" s="857">
        <v>21052.68</v>
      </c>
      <c r="AN57" s="861">
        <v>0.02</v>
      </c>
      <c r="AO57" s="857">
        <v>25000.05</v>
      </c>
      <c r="AP57" s="861">
        <v>0.02</v>
      </c>
      <c r="AQ57" s="857">
        <v>26315.85</v>
      </c>
      <c r="AR57" s="861">
        <v>0.03</v>
      </c>
      <c r="AS57" s="857">
        <v>27631.64</v>
      </c>
      <c r="AT57" s="861">
        <v>0.03</v>
      </c>
      <c r="AU57" s="857">
        <v>28947.43</v>
      </c>
      <c r="AV57" s="861">
        <v>0.03</v>
      </c>
    </row>
    <row r="58" spans="1:48" ht="15">
      <c r="A58" s="929" t="s">
        <v>112</v>
      </c>
      <c r="B58" s="930"/>
      <c r="C58" s="857">
        <v>706.83</v>
      </c>
      <c r="D58" s="777">
        <v>0</v>
      </c>
      <c r="E58" s="857">
        <v>1413.66</v>
      </c>
      <c r="F58" s="777">
        <v>0</v>
      </c>
      <c r="G58" s="857">
        <v>2120.4899999999998</v>
      </c>
      <c r="H58" s="777">
        <v>0</v>
      </c>
      <c r="I58" s="857">
        <v>2827.32</v>
      </c>
      <c r="J58" s="777">
        <v>0</v>
      </c>
      <c r="K58" s="857">
        <v>4947.8100000000004</v>
      </c>
      <c r="L58" s="777">
        <v>0</v>
      </c>
      <c r="M58" s="857">
        <v>5654.64</v>
      </c>
      <c r="N58" s="777">
        <v>0.01</v>
      </c>
      <c r="O58" s="857">
        <v>6361.48</v>
      </c>
      <c r="P58" s="777">
        <v>0.01</v>
      </c>
      <c r="Q58" s="857">
        <v>7068.31</v>
      </c>
      <c r="R58" s="777">
        <v>0.01</v>
      </c>
      <c r="S58" s="857">
        <v>7775.14</v>
      </c>
      <c r="T58" s="777">
        <v>0.01</v>
      </c>
      <c r="U58" s="857">
        <v>9895.6299999999992</v>
      </c>
      <c r="V58" s="777">
        <v>0.01</v>
      </c>
      <c r="W58" s="857">
        <v>10602.46</v>
      </c>
      <c r="X58" s="777">
        <v>0.01</v>
      </c>
      <c r="Y58" s="857">
        <v>11309.29</v>
      </c>
      <c r="Z58" s="777">
        <v>0.01</v>
      </c>
      <c r="AA58" s="857">
        <v>12016.12</v>
      </c>
      <c r="AB58" s="777">
        <v>0.01</v>
      </c>
      <c r="AC58" s="857">
        <v>12722.95</v>
      </c>
      <c r="AD58" s="861">
        <v>0.01</v>
      </c>
      <c r="AE58" s="857">
        <v>14843.44</v>
      </c>
      <c r="AF58" s="861">
        <v>0.01</v>
      </c>
      <c r="AG58" s="857">
        <v>15550.27</v>
      </c>
      <c r="AH58" s="861">
        <v>0.02</v>
      </c>
      <c r="AI58" s="857">
        <v>16257.1</v>
      </c>
      <c r="AJ58" s="861">
        <v>0.02</v>
      </c>
      <c r="AK58" s="857">
        <v>16963.93</v>
      </c>
      <c r="AL58" s="861">
        <v>0.02</v>
      </c>
      <c r="AM58" s="857">
        <v>17670.77</v>
      </c>
      <c r="AN58" s="861">
        <v>0.02</v>
      </c>
      <c r="AO58" s="857">
        <v>19791.259999999998</v>
      </c>
      <c r="AP58" s="861">
        <v>0.02</v>
      </c>
      <c r="AQ58" s="857">
        <v>20498.09</v>
      </c>
      <c r="AR58" s="861">
        <v>0.02</v>
      </c>
      <c r="AS58" s="857">
        <v>21204.92</v>
      </c>
      <c r="AT58" s="861">
        <v>0.02</v>
      </c>
      <c r="AU58" s="857">
        <v>21911.75</v>
      </c>
      <c r="AV58" s="861">
        <v>0.02</v>
      </c>
    </row>
    <row r="59" spans="1:48" thickBot="1">
      <c r="A59" s="925" t="s">
        <v>58</v>
      </c>
      <c r="B59" s="925"/>
      <c r="C59" s="857">
        <v>62.31</v>
      </c>
      <c r="D59" s="777">
        <v>0</v>
      </c>
      <c r="E59" s="857">
        <v>94.04</v>
      </c>
      <c r="F59" s="777">
        <v>0</v>
      </c>
      <c r="G59" s="857">
        <v>125.76</v>
      </c>
      <c r="H59" s="777">
        <v>0</v>
      </c>
      <c r="I59" s="857">
        <v>157.49</v>
      </c>
      <c r="J59" s="777">
        <v>0</v>
      </c>
      <c r="K59" s="857">
        <v>252.66</v>
      </c>
      <c r="L59" s="777">
        <v>0</v>
      </c>
      <c r="M59" s="857">
        <v>284.39</v>
      </c>
      <c r="N59" s="777">
        <v>0</v>
      </c>
      <c r="O59" s="857">
        <v>316.12</v>
      </c>
      <c r="P59" s="777">
        <v>0</v>
      </c>
      <c r="Q59" s="857">
        <v>347.84</v>
      </c>
      <c r="R59" s="777">
        <v>0</v>
      </c>
      <c r="S59" s="857">
        <v>379.57</v>
      </c>
      <c r="T59" s="777">
        <v>0</v>
      </c>
      <c r="U59" s="857">
        <v>474.75</v>
      </c>
      <c r="V59" s="777">
        <v>0</v>
      </c>
      <c r="W59" s="857">
        <v>528.5</v>
      </c>
      <c r="X59" s="777">
        <v>0</v>
      </c>
      <c r="Y59" s="857">
        <v>582.24</v>
      </c>
      <c r="Z59" s="777">
        <v>0</v>
      </c>
      <c r="AA59" s="857">
        <v>693.08</v>
      </c>
      <c r="AB59" s="777">
        <v>0</v>
      </c>
      <c r="AC59" s="857">
        <v>803.91</v>
      </c>
      <c r="AD59" s="861">
        <v>0</v>
      </c>
      <c r="AE59" s="857">
        <v>1136.42</v>
      </c>
      <c r="AF59" s="861">
        <v>0</v>
      </c>
      <c r="AG59" s="857">
        <v>1247.26</v>
      </c>
      <c r="AH59" s="861">
        <v>0</v>
      </c>
      <c r="AI59" s="857">
        <v>1358.1</v>
      </c>
      <c r="AJ59" s="861">
        <v>0</v>
      </c>
      <c r="AK59" s="857">
        <v>1468.93</v>
      </c>
      <c r="AL59" s="861">
        <v>0</v>
      </c>
      <c r="AM59" s="857">
        <v>1579.77</v>
      </c>
      <c r="AN59" s="861">
        <v>0</v>
      </c>
      <c r="AO59" s="857">
        <v>1912.28</v>
      </c>
      <c r="AP59" s="861">
        <v>0</v>
      </c>
      <c r="AQ59" s="857">
        <v>2023.11</v>
      </c>
      <c r="AR59" s="861">
        <v>0</v>
      </c>
      <c r="AS59" s="857">
        <v>2133.9499999999998</v>
      </c>
      <c r="AT59" s="861">
        <v>0</v>
      </c>
      <c r="AU59" s="857">
        <v>2277.33</v>
      </c>
      <c r="AV59" s="861">
        <v>0</v>
      </c>
    </row>
    <row r="60" spans="1:48" ht="20.25" thickBot="1">
      <c r="A60" s="809" t="s">
        <v>39</v>
      </c>
      <c r="B60" s="447" t="s">
        <v>106</v>
      </c>
      <c r="C60" s="514">
        <v>0</v>
      </c>
      <c r="D60" s="514">
        <v>0</v>
      </c>
      <c r="E60" s="514">
        <v>0</v>
      </c>
      <c r="F60" s="514">
        <v>0</v>
      </c>
      <c r="G60" s="514">
        <v>0</v>
      </c>
      <c r="H60" s="514">
        <v>0</v>
      </c>
      <c r="I60" s="514">
        <v>0</v>
      </c>
      <c r="J60" s="514">
        <v>0</v>
      </c>
      <c r="K60" s="514">
        <v>0</v>
      </c>
      <c r="L60" s="514">
        <v>0</v>
      </c>
      <c r="M60" s="514">
        <v>0</v>
      </c>
      <c r="N60" s="514">
        <v>0</v>
      </c>
      <c r="O60" s="860">
        <v>178622.4</v>
      </c>
      <c r="P60" s="514">
        <v>0.18</v>
      </c>
      <c r="Q60" s="860"/>
      <c r="R60" s="860"/>
      <c r="S60" s="860"/>
      <c r="T60" s="860"/>
      <c r="U60" s="860"/>
      <c r="V60" s="860"/>
      <c r="W60" s="860"/>
      <c r="X60" s="860"/>
      <c r="Y60" s="860"/>
      <c r="Z60" s="860"/>
      <c r="AA60" s="860"/>
      <c r="AB60" s="860"/>
      <c r="AC60" s="860"/>
      <c r="AD60" s="860"/>
      <c r="AE60" s="860"/>
      <c r="AF60" s="860"/>
      <c r="AG60" s="860"/>
      <c r="AH60" s="860"/>
      <c r="AI60" s="860"/>
      <c r="AJ60" s="860"/>
      <c r="AK60" s="860"/>
      <c r="AL60" s="860"/>
      <c r="AM60" s="860"/>
      <c r="AN60" s="860"/>
      <c r="AO60" s="860"/>
      <c r="AP60" s="860"/>
      <c r="AQ60" s="860"/>
      <c r="AR60" s="860"/>
      <c r="AS60" s="860"/>
      <c r="AT60" s="860"/>
      <c r="AU60" s="860"/>
      <c r="AV60" s="860"/>
    </row>
    <row r="61" spans="1:48" s="810" customFormat="1">
      <c r="A61" s="809" t="s">
        <v>137</v>
      </c>
      <c r="B61" s="447" t="s">
        <v>114</v>
      </c>
      <c r="C61" s="857">
        <v>420</v>
      </c>
      <c r="D61" s="512"/>
      <c r="E61" s="857">
        <v>420</v>
      </c>
      <c r="F61" s="512"/>
      <c r="G61" s="857">
        <v>420</v>
      </c>
      <c r="H61" s="512"/>
      <c r="I61" s="857">
        <v>420</v>
      </c>
      <c r="J61" s="512"/>
      <c r="K61" s="857">
        <v>420</v>
      </c>
      <c r="L61" s="512"/>
      <c r="M61" s="857">
        <v>420</v>
      </c>
      <c r="N61" s="512"/>
      <c r="O61" s="857">
        <v>420</v>
      </c>
      <c r="P61" s="512"/>
      <c r="Q61" s="857">
        <v>420</v>
      </c>
      <c r="R61" s="512"/>
      <c r="S61" s="857">
        <v>420</v>
      </c>
      <c r="T61" s="512"/>
      <c r="U61" s="857">
        <v>420</v>
      </c>
      <c r="V61" s="512"/>
      <c r="W61" s="857">
        <v>420</v>
      </c>
      <c r="X61" s="512"/>
      <c r="Y61" s="857">
        <v>420</v>
      </c>
      <c r="Z61" s="512"/>
      <c r="AA61" s="857">
        <v>420</v>
      </c>
      <c r="AB61" s="512"/>
      <c r="AC61" s="857">
        <v>420</v>
      </c>
      <c r="AD61" s="512"/>
      <c r="AE61" s="857">
        <v>420</v>
      </c>
      <c r="AF61" s="512"/>
      <c r="AG61" s="857">
        <v>420</v>
      </c>
      <c r="AH61" s="512"/>
      <c r="AI61" s="857">
        <v>420</v>
      </c>
      <c r="AJ61" s="512"/>
      <c r="AK61" s="857">
        <v>420</v>
      </c>
      <c r="AL61" s="512"/>
      <c r="AM61" s="857">
        <v>420</v>
      </c>
      <c r="AN61" s="512"/>
      <c r="AO61" s="857">
        <v>420</v>
      </c>
      <c r="AP61" s="512"/>
      <c r="AQ61" s="857">
        <v>420</v>
      </c>
      <c r="AR61" s="512"/>
      <c r="AS61" s="857">
        <v>420</v>
      </c>
      <c r="AT61" s="512"/>
      <c r="AU61" s="857">
        <v>420</v>
      </c>
      <c r="AV61" s="512"/>
    </row>
    <row r="62" spans="1:48" s="810" customFormat="1">
      <c r="A62" s="809" t="s">
        <v>134</v>
      </c>
      <c r="B62" s="840"/>
      <c r="C62" s="848"/>
      <c r="D62" s="849"/>
      <c r="E62" s="848"/>
      <c r="F62" s="849"/>
      <c r="G62" s="848"/>
      <c r="H62" s="849"/>
      <c r="I62" s="848"/>
      <c r="J62" s="849"/>
      <c r="K62" s="848"/>
      <c r="L62" s="849"/>
      <c r="M62" s="848"/>
      <c r="N62" s="849"/>
      <c r="O62" s="848"/>
      <c r="P62" s="849"/>
      <c r="Q62" s="848"/>
      <c r="R62" s="849"/>
      <c r="S62" s="848"/>
      <c r="T62" s="849"/>
      <c r="U62" s="848"/>
      <c r="V62" s="849"/>
      <c r="W62" s="848"/>
      <c r="X62" s="849"/>
      <c r="Y62" s="848"/>
      <c r="Z62" s="849"/>
      <c r="AA62" s="848"/>
      <c r="AB62" s="849"/>
      <c r="AC62" s="848"/>
      <c r="AD62" s="849"/>
      <c r="AE62" s="848"/>
      <c r="AF62" s="849"/>
      <c r="AG62" s="848"/>
      <c r="AH62" s="849"/>
      <c r="AI62" s="848"/>
      <c r="AJ62" s="849"/>
      <c r="AK62" s="848"/>
      <c r="AL62" s="849"/>
      <c r="AM62" s="848"/>
      <c r="AN62" s="849"/>
      <c r="AO62" s="848"/>
      <c r="AP62" s="849"/>
      <c r="AQ62" s="848"/>
      <c r="AR62" s="849"/>
      <c r="AS62" s="848"/>
      <c r="AT62" s="849"/>
      <c r="AU62" s="848"/>
      <c r="AV62" s="849"/>
    </row>
    <row r="63" spans="1:48" ht="16.5" thickBot="1">
      <c r="A63" s="893"/>
      <c r="B63" s="894"/>
      <c r="C63" s="426">
        <f t="shared" ref="C63:H63" si="33">SUM(C37:C62)</f>
        <v>6102458.9099999983</v>
      </c>
      <c r="D63" s="426">
        <f t="shared" si="33"/>
        <v>5.9999999999999982</v>
      </c>
      <c r="E63" s="426">
        <f t="shared" si="33"/>
        <v>6104838.6099999994</v>
      </c>
      <c r="F63" s="426">
        <f t="shared" si="33"/>
        <v>6.0299999999999994</v>
      </c>
      <c r="G63" s="426">
        <f t="shared" si="33"/>
        <v>6106918.3099999987</v>
      </c>
      <c r="H63" s="426">
        <f t="shared" si="33"/>
        <v>6.0299999999999994</v>
      </c>
      <c r="I63" s="426">
        <f t="shared" ref="I63:N63" si="34">SUM(I37:I62)</f>
        <v>6108998.04</v>
      </c>
      <c r="J63" s="426">
        <f t="shared" si="34"/>
        <v>6.0299999999999985</v>
      </c>
      <c r="K63" s="426">
        <f t="shared" si="34"/>
        <v>6104737.6399999987</v>
      </c>
      <c r="L63" s="426">
        <f t="shared" si="34"/>
        <v>6.0199999999999978</v>
      </c>
      <c r="M63" s="426">
        <f t="shared" si="34"/>
        <v>6099552.8099999996</v>
      </c>
      <c r="N63" s="426">
        <f t="shared" si="34"/>
        <v>6.009999999999998</v>
      </c>
      <c r="O63" s="426">
        <f t="shared" ref="O63:T63" si="35">SUM(O37:O62)</f>
        <v>6287463.2700000014</v>
      </c>
      <c r="P63" s="426">
        <f t="shared" si="35"/>
        <v>6.1999999999999975</v>
      </c>
      <c r="Q63" s="426">
        <f t="shared" si="35"/>
        <v>6049497.1099999985</v>
      </c>
      <c r="R63" s="426">
        <f t="shared" si="35"/>
        <v>5.9499999999999993</v>
      </c>
      <c r="S63" s="426">
        <f t="shared" si="35"/>
        <v>6052435.3099999996</v>
      </c>
      <c r="T63" s="426">
        <f t="shared" si="35"/>
        <v>5.9499999999999993</v>
      </c>
      <c r="U63" s="426">
        <f t="shared" ref="U63:Z63" si="36">SUM(U37:U62)</f>
        <v>6058674.4500000002</v>
      </c>
      <c r="V63" s="426">
        <f t="shared" si="36"/>
        <v>5.9599999999999991</v>
      </c>
      <c r="W63" s="426">
        <f t="shared" si="36"/>
        <v>6060776.1600000001</v>
      </c>
      <c r="X63" s="426">
        <f t="shared" si="36"/>
        <v>5.9599999999999991</v>
      </c>
      <c r="Y63" s="426">
        <f t="shared" si="36"/>
        <v>6062048.9299999997</v>
      </c>
      <c r="Z63" s="426">
        <f t="shared" si="36"/>
        <v>5.9599999999999991</v>
      </c>
      <c r="AA63" s="426">
        <f t="shared" ref="AA63:AH63" si="37">SUM(AA37:AA62)</f>
        <v>6072336.1199999992</v>
      </c>
      <c r="AB63" s="426">
        <f t="shared" si="37"/>
        <v>5.9699999999999989</v>
      </c>
      <c r="AC63" s="426">
        <f t="shared" si="37"/>
        <v>6012516.6900000004</v>
      </c>
      <c r="AD63" s="426">
        <f t="shared" si="37"/>
        <v>5.8999999999999977</v>
      </c>
      <c r="AE63" s="426">
        <f t="shared" si="37"/>
        <v>6018993.1499999994</v>
      </c>
      <c r="AF63" s="426">
        <f t="shared" si="37"/>
        <v>5.9099999999999984</v>
      </c>
      <c r="AG63" s="426">
        <f t="shared" si="37"/>
        <v>6021151.96</v>
      </c>
      <c r="AH63" s="426">
        <f t="shared" si="37"/>
        <v>5.8999999999999977</v>
      </c>
      <c r="AI63" s="426">
        <f t="shared" ref="AI63:AN63" si="38">SUM(AI37:AI62)</f>
        <v>6023310.7699999986</v>
      </c>
      <c r="AJ63" s="426">
        <f t="shared" si="38"/>
        <v>5.9099999999999975</v>
      </c>
      <c r="AK63" s="426">
        <f t="shared" si="38"/>
        <v>6025469.5999999996</v>
      </c>
      <c r="AL63" s="426">
        <f t="shared" si="38"/>
        <v>5.9099999999999975</v>
      </c>
      <c r="AM63" s="426">
        <f t="shared" si="38"/>
        <v>6027628.4099999983</v>
      </c>
      <c r="AN63" s="426">
        <f t="shared" si="38"/>
        <v>5.9099999999999984</v>
      </c>
      <c r="AO63" s="426">
        <f t="shared" ref="AO63:AT63" si="39">SUM(AO37:AO62)</f>
        <v>6034050.4899999984</v>
      </c>
      <c r="AP63" s="426">
        <f t="shared" si="39"/>
        <v>5.9199999999999982</v>
      </c>
      <c r="AQ63" s="426">
        <f t="shared" si="39"/>
        <v>6036154.9199999999</v>
      </c>
      <c r="AR63" s="426">
        <f t="shared" si="39"/>
        <v>5.9099999999999984</v>
      </c>
      <c r="AS63" s="426">
        <f t="shared" si="39"/>
        <v>6038259.3599999994</v>
      </c>
      <c r="AT63" s="426">
        <f t="shared" si="39"/>
        <v>5.9099999999999984</v>
      </c>
      <c r="AU63" s="426">
        <f>SUM(AU37:AU62)</f>
        <v>6013761.0500000007</v>
      </c>
      <c r="AV63" s="426">
        <f>SUM(AV37:AV62)</f>
        <v>5.8999999999999986</v>
      </c>
    </row>
    <row r="64" spans="1:48">
      <c r="B64" s="142" t="s">
        <v>59</v>
      </c>
      <c r="C64" s="427">
        <f>C10+C15+C18</f>
        <v>63696047.890000001</v>
      </c>
      <c r="D64" s="522">
        <f>D10+D15</f>
        <v>60.940000000000005</v>
      </c>
      <c r="E64" s="427">
        <f>E10+E15+E18</f>
        <v>63806251.719999999</v>
      </c>
      <c r="F64" s="522">
        <f>F10+F15</f>
        <v>61.3</v>
      </c>
      <c r="G64" s="427">
        <f>G10+G15+G18</f>
        <v>63827971.729999989</v>
      </c>
      <c r="H64" s="522">
        <f>H10+H15</f>
        <v>61.31</v>
      </c>
      <c r="I64" s="427">
        <f>I10+I15+I18</f>
        <v>63821404.210000001</v>
      </c>
      <c r="J64" s="522">
        <f>J10+J15</f>
        <v>61.300000000000004</v>
      </c>
      <c r="K64" s="427">
        <f>K10+K15+K18</f>
        <v>63866367.499999993</v>
      </c>
      <c r="L64" s="522">
        <f>L10+L15</f>
        <v>61.31</v>
      </c>
      <c r="M64" s="427">
        <f>M10+M15+M18</f>
        <v>63961316.030000001</v>
      </c>
      <c r="N64" s="522">
        <f>N10+N15</f>
        <v>61.34</v>
      </c>
      <c r="O64" s="427">
        <f>O10+O15+O18</f>
        <v>63781282.379999995</v>
      </c>
      <c r="P64" s="522">
        <f>P10+P15</f>
        <v>61.160000000000011</v>
      </c>
      <c r="Q64" s="427">
        <f>Q10+Q15+Q18</f>
        <v>63824639.709999993</v>
      </c>
      <c r="R64" s="522">
        <f>R10+R15</f>
        <v>61.170000000000009</v>
      </c>
      <c r="S64" s="427">
        <f>S10+S15+S18</f>
        <v>63831934.650000006</v>
      </c>
      <c r="T64" s="522">
        <f>T10+T15</f>
        <v>61.17</v>
      </c>
      <c r="U64" s="427">
        <f>U10+U15+U18</f>
        <v>63908709.579999998</v>
      </c>
      <c r="V64" s="522">
        <f>V10+V15</f>
        <v>61.19</v>
      </c>
      <c r="W64" s="427">
        <f>W10+W15+W18</f>
        <v>63946353.480000004</v>
      </c>
      <c r="X64" s="522">
        <f>X10+X15</f>
        <v>61.2</v>
      </c>
      <c r="Y64" s="427">
        <f>Y10+Y15+Y18</f>
        <v>63271330.710000001</v>
      </c>
      <c r="Z64" s="522">
        <f>Z10+Z15</f>
        <v>60.52000000000001</v>
      </c>
      <c r="AA64" s="427">
        <f>AA10+AA15+AA18</f>
        <v>63284725.429999992</v>
      </c>
      <c r="AB64" s="522">
        <f>AB10+AB15</f>
        <v>60.53</v>
      </c>
      <c r="AC64" s="427">
        <f>AC10+AC15+AC18</f>
        <v>63331831.399999999</v>
      </c>
      <c r="AD64" s="522">
        <f>AD10+AD15</f>
        <v>60.55</v>
      </c>
      <c r="AE64" s="427">
        <f>AE10+AE15+AE18</f>
        <v>63397632.24000001</v>
      </c>
      <c r="AF64" s="522">
        <f>AF10+AF15</f>
        <v>60.56</v>
      </c>
      <c r="AG64" s="427">
        <f>AG10+AG15+AG18</f>
        <v>63438260.510000005</v>
      </c>
      <c r="AH64" s="522">
        <f>AH10+AH15</f>
        <v>60.580000000000005</v>
      </c>
      <c r="AI64" s="427">
        <f>AI10+AI15+AI18</f>
        <v>63443299.140000001</v>
      </c>
      <c r="AJ64" s="522">
        <f>AJ10+AJ15</f>
        <v>60.6</v>
      </c>
      <c r="AK64" s="427">
        <f>AK10+AK15+AK18</f>
        <v>63468509.371199995</v>
      </c>
      <c r="AL64" s="522">
        <f>AL10+AL15</f>
        <v>60.61</v>
      </c>
      <c r="AM64" s="427">
        <f>AM10+AM15+AM18</f>
        <v>63522816.019999996</v>
      </c>
      <c r="AN64" s="522">
        <f>AN10+AN15</f>
        <v>60.629999999999995</v>
      </c>
      <c r="AO64" s="427">
        <f>AO10+AO15+AO18</f>
        <v>63556273.879999995</v>
      </c>
      <c r="AP64" s="522">
        <f>AP10+AP15</f>
        <v>60.64</v>
      </c>
      <c r="AQ64" s="427">
        <f>AQ10+AQ15+AQ18</f>
        <v>63693334.289999992</v>
      </c>
      <c r="AR64" s="522">
        <f>AR10+AR15</f>
        <v>60.69</v>
      </c>
      <c r="AS64" s="427">
        <f>AS10+AS15+AS18</f>
        <v>55433228.780000001</v>
      </c>
      <c r="AT64" s="522">
        <f>AT10+AT15</f>
        <v>52.600000000000009</v>
      </c>
      <c r="AU64" s="427">
        <f>AU10+AU15+AU18</f>
        <v>63278581.969999991</v>
      </c>
      <c r="AV64" s="522">
        <f>AV10+AV15</f>
        <v>60.33</v>
      </c>
    </row>
    <row r="65" spans="1:49">
      <c r="A65" s="145"/>
      <c r="B65" s="145" t="s">
        <v>123</v>
      </c>
      <c r="C65" s="429">
        <f t="shared" ref="C65:H65" si="40">C34</f>
        <v>24919108.640000001</v>
      </c>
      <c r="D65" s="523">
        <f t="shared" si="40"/>
        <v>24.49</v>
      </c>
      <c r="E65" s="429">
        <f t="shared" si="40"/>
        <v>24395311.780000001</v>
      </c>
      <c r="F65" s="523">
        <f t="shared" si="40"/>
        <v>24.08</v>
      </c>
      <c r="G65" s="429">
        <f t="shared" si="40"/>
        <v>24395311.780000001</v>
      </c>
      <c r="H65" s="523">
        <f t="shared" si="40"/>
        <v>24.069999999999997</v>
      </c>
      <c r="I65" s="429">
        <f t="shared" ref="I65:N65" si="41">I34</f>
        <v>24404209.780000001</v>
      </c>
      <c r="J65" s="523">
        <f t="shared" si="41"/>
        <v>24.08</v>
      </c>
      <c r="K65" s="429">
        <f t="shared" si="41"/>
        <v>24421952.02</v>
      </c>
      <c r="L65" s="523">
        <f t="shared" si="41"/>
        <v>24.080000000000002</v>
      </c>
      <c r="M65" s="429">
        <f t="shared" si="41"/>
        <v>24429253.09</v>
      </c>
      <c r="N65" s="523">
        <f t="shared" si="41"/>
        <v>24.07</v>
      </c>
      <c r="O65" s="429">
        <f t="shared" ref="O65:T65" si="42">O34</f>
        <v>24423074.5</v>
      </c>
      <c r="P65" s="523">
        <f t="shared" si="42"/>
        <v>24.06</v>
      </c>
      <c r="Q65" s="429">
        <f t="shared" si="42"/>
        <v>24673497.620000001</v>
      </c>
      <c r="R65" s="523">
        <f t="shared" si="42"/>
        <v>24.3</v>
      </c>
      <c r="S65" s="429">
        <f t="shared" si="42"/>
        <v>24679148.57</v>
      </c>
      <c r="T65" s="523">
        <f t="shared" si="42"/>
        <v>24.3</v>
      </c>
      <c r="U65" s="429">
        <f t="shared" ref="U65:Z65" si="43">U34</f>
        <v>24680292.57</v>
      </c>
      <c r="V65" s="523">
        <f t="shared" si="43"/>
        <v>24.279999999999998</v>
      </c>
      <c r="W65" s="429">
        <f t="shared" si="43"/>
        <v>24680292.57</v>
      </c>
      <c r="X65" s="523">
        <f t="shared" si="43"/>
        <v>24.27</v>
      </c>
      <c r="Y65" s="429">
        <f t="shared" si="43"/>
        <v>25381701.57</v>
      </c>
      <c r="Z65" s="523">
        <f t="shared" si="43"/>
        <v>24.950000000000003</v>
      </c>
      <c r="AA65" s="429">
        <f t="shared" ref="AA65:AH65" si="44">AA34</f>
        <v>25371501.57</v>
      </c>
      <c r="AB65" s="523">
        <f t="shared" si="44"/>
        <v>24.94</v>
      </c>
      <c r="AC65" s="429">
        <f t="shared" si="44"/>
        <v>25433791.240000002</v>
      </c>
      <c r="AD65" s="523">
        <f t="shared" si="44"/>
        <v>24.990000000000002</v>
      </c>
      <c r="AE65" s="429">
        <f t="shared" si="44"/>
        <v>25440471.240000002</v>
      </c>
      <c r="AF65" s="523">
        <f t="shared" si="44"/>
        <v>24.97</v>
      </c>
      <c r="AG65" s="429">
        <f t="shared" si="44"/>
        <v>25440471.240000002</v>
      </c>
      <c r="AH65" s="523">
        <f t="shared" si="44"/>
        <v>24.96</v>
      </c>
      <c r="AI65" s="429">
        <f t="shared" ref="AI65:AN65" si="45">AI34</f>
        <v>25400816.43</v>
      </c>
      <c r="AJ65" s="523">
        <f t="shared" si="45"/>
        <v>24.93</v>
      </c>
      <c r="AK65" s="429">
        <f t="shared" si="45"/>
        <v>25400816.43</v>
      </c>
      <c r="AL65" s="523">
        <f t="shared" si="45"/>
        <v>24.93</v>
      </c>
      <c r="AM65" s="429">
        <f t="shared" si="45"/>
        <v>25400816.43</v>
      </c>
      <c r="AN65" s="523">
        <f t="shared" si="45"/>
        <v>24.92</v>
      </c>
      <c r="AO65" s="429">
        <f t="shared" ref="AO65:AT65" si="46">AO34</f>
        <v>25400816.43</v>
      </c>
      <c r="AP65" s="523">
        <f t="shared" si="46"/>
        <v>24.9</v>
      </c>
      <c r="AQ65" s="429">
        <f t="shared" si="46"/>
        <v>25400816.43</v>
      </c>
      <c r="AR65" s="523">
        <f t="shared" si="46"/>
        <v>24.869999999999997</v>
      </c>
      <c r="AS65" s="429">
        <f t="shared" si="46"/>
        <v>33663622.079999998</v>
      </c>
      <c r="AT65" s="523">
        <f t="shared" si="46"/>
        <v>32.96</v>
      </c>
      <c r="AU65" s="429">
        <f>AU34</f>
        <v>25763852.52</v>
      </c>
      <c r="AV65" s="523">
        <f>AV34</f>
        <v>25.240000000000002</v>
      </c>
    </row>
    <row r="66" spans="1:49">
      <c r="B66" s="145" t="s">
        <v>124</v>
      </c>
      <c r="C66" s="429">
        <f t="shared" ref="C66:H66" si="47">C22</f>
        <v>7005983.7000000002</v>
      </c>
      <c r="D66" s="523">
        <f t="shared" si="47"/>
        <v>6.8900000000000006</v>
      </c>
      <c r="E66" s="429">
        <f t="shared" si="47"/>
        <v>7005983.7000000002</v>
      </c>
      <c r="F66" s="523">
        <f t="shared" si="47"/>
        <v>6.91</v>
      </c>
      <c r="G66" s="429">
        <f t="shared" si="47"/>
        <v>7005983.7000000002</v>
      </c>
      <c r="H66" s="523">
        <f t="shared" si="47"/>
        <v>6.91</v>
      </c>
      <c r="I66" s="429">
        <f t="shared" ref="I66:N66" si="48">I22</f>
        <v>7005983.7000000002</v>
      </c>
      <c r="J66" s="523">
        <f t="shared" si="48"/>
        <v>6.91</v>
      </c>
      <c r="K66" s="429">
        <f t="shared" si="48"/>
        <v>7005983.7000000002</v>
      </c>
      <c r="L66" s="523">
        <f t="shared" si="48"/>
        <v>6.91</v>
      </c>
      <c r="M66" s="429">
        <f t="shared" si="48"/>
        <v>7005983.7000000002</v>
      </c>
      <c r="N66" s="523">
        <f t="shared" si="48"/>
        <v>6.9</v>
      </c>
      <c r="O66" s="429">
        <f t="shared" ref="O66:T66" si="49">O22</f>
        <v>7005983.7000000002</v>
      </c>
      <c r="P66" s="523">
        <f t="shared" si="49"/>
        <v>6.9</v>
      </c>
      <c r="Q66" s="429">
        <f t="shared" si="49"/>
        <v>7005983.7000000002</v>
      </c>
      <c r="R66" s="523">
        <f t="shared" si="49"/>
        <v>6.9</v>
      </c>
      <c r="S66" s="429">
        <f t="shared" si="49"/>
        <v>7005983.7000000002</v>
      </c>
      <c r="T66" s="523">
        <f t="shared" si="49"/>
        <v>6.9</v>
      </c>
      <c r="U66" s="429">
        <f t="shared" ref="U66:Z66" si="50">U22</f>
        <v>7005983.7000000002</v>
      </c>
      <c r="V66" s="523">
        <f t="shared" si="50"/>
        <v>6.89</v>
      </c>
      <c r="W66" s="429">
        <f t="shared" si="50"/>
        <v>7005983.7000000002</v>
      </c>
      <c r="X66" s="523">
        <f t="shared" si="50"/>
        <v>6.89</v>
      </c>
      <c r="Y66" s="429">
        <f t="shared" si="50"/>
        <v>7005983.7000000002</v>
      </c>
      <c r="Z66" s="523">
        <f t="shared" si="50"/>
        <v>6.89</v>
      </c>
      <c r="AA66" s="429">
        <f t="shared" ref="AA66:AH66" si="51">AA22</f>
        <v>7005983.7000000002</v>
      </c>
      <c r="AB66" s="523">
        <f t="shared" si="51"/>
        <v>6.89</v>
      </c>
      <c r="AC66" s="429">
        <f t="shared" si="51"/>
        <v>7005983.7000000002</v>
      </c>
      <c r="AD66" s="523">
        <f t="shared" si="51"/>
        <v>6.88</v>
      </c>
      <c r="AE66" s="429">
        <f t="shared" si="51"/>
        <v>7005983.7000000002</v>
      </c>
      <c r="AF66" s="523">
        <f t="shared" si="51"/>
        <v>6.88</v>
      </c>
      <c r="AG66" s="429">
        <f t="shared" si="51"/>
        <v>7005983.7000000002</v>
      </c>
      <c r="AH66" s="523">
        <f t="shared" si="51"/>
        <v>6.88</v>
      </c>
      <c r="AI66" s="429">
        <f t="shared" ref="AI66:AN66" si="52">AI22</f>
        <v>7005983.7000000002</v>
      </c>
      <c r="AJ66" s="523">
        <f t="shared" si="52"/>
        <v>6.88</v>
      </c>
      <c r="AK66" s="429">
        <f t="shared" si="52"/>
        <v>7005983.7000000002</v>
      </c>
      <c r="AL66" s="523">
        <f t="shared" si="52"/>
        <v>6.88</v>
      </c>
      <c r="AM66" s="429">
        <f t="shared" si="52"/>
        <v>7005983.7000000002</v>
      </c>
      <c r="AN66" s="523">
        <f t="shared" si="52"/>
        <v>6.87</v>
      </c>
      <c r="AO66" s="429">
        <f t="shared" ref="AO66:AT66" si="53">AO22</f>
        <v>7005983.7000000002</v>
      </c>
      <c r="AP66" s="523">
        <f t="shared" si="53"/>
        <v>6.87</v>
      </c>
      <c r="AQ66" s="429">
        <f t="shared" si="53"/>
        <v>7005983.7000000002</v>
      </c>
      <c r="AR66" s="523">
        <f t="shared" si="53"/>
        <v>6.86</v>
      </c>
      <c r="AS66" s="429">
        <f t="shared" si="53"/>
        <v>7005983.7000000002</v>
      </c>
      <c r="AT66" s="523">
        <f t="shared" si="53"/>
        <v>6.86</v>
      </c>
      <c r="AU66" s="429">
        <f>AU22</f>
        <v>7005983.7000000002</v>
      </c>
      <c r="AV66" s="523">
        <f>AV22</f>
        <v>6.86</v>
      </c>
    </row>
    <row r="67" spans="1:49">
      <c r="B67" s="145" t="s">
        <v>139</v>
      </c>
      <c r="C67" s="429"/>
      <c r="D67" s="429">
        <f>D18</f>
        <v>1.68</v>
      </c>
      <c r="E67" s="429"/>
      <c r="F67" s="429">
        <f>F18</f>
        <v>1.68</v>
      </c>
      <c r="G67" s="429"/>
      <c r="H67" s="429">
        <f>H18</f>
        <v>1.68</v>
      </c>
      <c r="I67" s="429"/>
      <c r="J67" s="429">
        <f>J18</f>
        <v>1.68</v>
      </c>
      <c r="K67" s="429"/>
      <c r="L67" s="429">
        <f>L18</f>
        <v>1.68</v>
      </c>
      <c r="M67" s="429"/>
      <c r="N67" s="429">
        <f>N18</f>
        <v>1.68</v>
      </c>
      <c r="O67" s="429"/>
      <c r="P67" s="429">
        <f>P18</f>
        <v>1.68</v>
      </c>
      <c r="Q67" s="429"/>
      <c r="R67" s="429">
        <f>R18</f>
        <v>1.68</v>
      </c>
      <c r="S67" s="429"/>
      <c r="T67" s="429">
        <f>T18</f>
        <v>1.68</v>
      </c>
      <c r="U67" s="429"/>
      <c r="V67" s="429">
        <f>V18</f>
        <v>1.68</v>
      </c>
      <c r="W67" s="429"/>
      <c r="X67" s="429">
        <f>X18</f>
        <v>1.68</v>
      </c>
      <c r="Y67" s="429"/>
      <c r="Z67" s="429">
        <f>Z18</f>
        <v>1.68</v>
      </c>
      <c r="AA67" s="429"/>
      <c r="AB67" s="429">
        <f>AB18</f>
        <v>1.68</v>
      </c>
      <c r="AC67" s="429"/>
      <c r="AD67" s="429">
        <f>AD18</f>
        <v>1.68</v>
      </c>
      <c r="AE67" s="429"/>
      <c r="AF67" s="429">
        <f>AF18</f>
        <v>1.68</v>
      </c>
      <c r="AG67" s="429"/>
      <c r="AH67" s="429">
        <f>AH18</f>
        <v>1.68</v>
      </c>
      <c r="AI67" s="429"/>
      <c r="AJ67" s="429">
        <f>AJ18</f>
        <v>1.68</v>
      </c>
      <c r="AK67" s="429"/>
      <c r="AL67" s="429">
        <f>AL18</f>
        <v>1.67</v>
      </c>
      <c r="AM67" s="429"/>
      <c r="AN67" s="429">
        <f>AN18</f>
        <v>1.67</v>
      </c>
      <c r="AO67" s="429"/>
      <c r="AP67" s="429">
        <f>AP18</f>
        <v>1.67</v>
      </c>
      <c r="AQ67" s="429"/>
      <c r="AR67" s="429">
        <f>AR18</f>
        <v>1.67</v>
      </c>
      <c r="AS67" s="429"/>
      <c r="AT67" s="429">
        <f>AT18</f>
        <v>1.67</v>
      </c>
      <c r="AU67" s="429"/>
      <c r="AV67" s="429">
        <f>AV18</f>
        <v>1.67</v>
      </c>
    </row>
    <row r="68" spans="1:49" ht="16.5" thickBot="1">
      <c r="A68" s="931" t="s">
        <v>134</v>
      </c>
      <c r="B68" s="930"/>
      <c r="C68" s="431">
        <f t="shared" ref="C68:H68" si="54">C63</f>
        <v>6102458.9099999983</v>
      </c>
      <c r="D68" s="524">
        <f t="shared" si="54"/>
        <v>5.9999999999999982</v>
      </c>
      <c r="E68" s="431">
        <f t="shared" si="54"/>
        <v>6104838.6099999994</v>
      </c>
      <c r="F68" s="524">
        <f t="shared" si="54"/>
        <v>6.0299999999999994</v>
      </c>
      <c r="G68" s="431">
        <f t="shared" si="54"/>
        <v>6106918.3099999987</v>
      </c>
      <c r="H68" s="524">
        <f t="shared" si="54"/>
        <v>6.0299999999999994</v>
      </c>
      <c r="I68" s="431">
        <f t="shared" ref="I68:N68" si="55">I63</f>
        <v>6108998.04</v>
      </c>
      <c r="J68" s="524">
        <f t="shared" si="55"/>
        <v>6.0299999999999985</v>
      </c>
      <c r="K68" s="431">
        <f t="shared" si="55"/>
        <v>6104737.6399999987</v>
      </c>
      <c r="L68" s="524">
        <f t="shared" si="55"/>
        <v>6.0199999999999978</v>
      </c>
      <c r="M68" s="431">
        <f t="shared" si="55"/>
        <v>6099552.8099999996</v>
      </c>
      <c r="N68" s="524">
        <f t="shared" si="55"/>
        <v>6.009999999999998</v>
      </c>
      <c r="O68" s="431">
        <f t="shared" ref="O68:T68" si="56">O63</f>
        <v>6287463.2700000014</v>
      </c>
      <c r="P68" s="524">
        <f t="shared" si="56"/>
        <v>6.1999999999999975</v>
      </c>
      <c r="Q68" s="431">
        <f t="shared" si="56"/>
        <v>6049497.1099999985</v>
      </c>
      <c r="R68" s="524">
        <f t="shared" si="56"/>
        <v>5.9499999999999993</v>
      </c>
      <c r="S68" s="431">
        <f t="shared" si="56"/>
        <v>6052435.3099999996</v>
      </c>
      <c r="T68" s="524">
        <f t="shared" si="56"/>
        <v>5.9499999999999993</v>
      </c>
      <c r="U68" s="431">
        <f t="shared" ref="U68:Z68" si="57">U63</f>
        <v>6058674.4500000002</v>
      </c>
      <c r="V68" s="524">
        <f t="shared" si="57"/>
        <v>5.9599999999999991</v>
      </c>
      <c r="W68" s="431">
        <f t="shared" si="57"/>
        <v>6060776.1600000001</v>
      </c>
      <c r="X68" s="524">
        <f t="shared" si="57"/>
        <v>5.9599999999999991</v>
      </c>
      <c r="Y68" s="431">
        <f t="shared" si="57"/>
        <v>6062048.9299999997</v>
      </c>
      <c r="Z68" s="524">
        <f t="shared" si="57"/>
        <v>5.9599999999999991</v>
      </c>
      <c r="AA68" s="431">
        <f t="shared" ref="AA68:AH68" si="58">AA63</f>
        <v>6072336.1199999992</v>
      </c>
      <c r="AB68" s="524">
        <f t="shared" si="58"/>
        <v>5.9699999999999989</v>
      </c>
      <c r="AC68" s="431">
        <f t="shared" si="58"/>
        <v>6012516.6900000004</v>
      </c>
      <c r="AD68" s="524">
        <f t="shared" si="58"/>
        <v>5.8999999999999977</v>
      </c>
      <c r="AE68" s="431">
        <f t="shared" si="58"/>
        <v>6018993.1499999994</v>
      </c>
      <c r="AF68" s="524">
        <f t="shared" si="58"/>
        <v>5.9099999999999984</v>
      </c>
      <c r="AG68" s="431">
        <f t="shared" si="58"/>
        <v>6021151.96</v>
      </c>
      <c r="AH68" s="524">
        <f t="shared" si="58"/>
        <v>5.8999999999999977</v>
      </c>
      <c r="AI68" s="431">
        <f t="shared" ref="AI68:AN68" si="59">AI63</f>
        <v>6023310.7699999986</v>
      </c>
      <c r="AJ68" s="524">
        <f t="shared" si="59"/>
        <v>5.9099999999999975</v>
      </c>
      <c r="AK68" s="431">
        <f t="shared" si="59"/>
        <v>6025469.5999999996</v>
      </c>
      <c r="AL68" s="524">
        <f t="shared" si="59"/>
        <v>5.9099999999999975</v>
      </c>
      <c r="AM68" s="431">
        <f t="shared" si="59"/>
        <v>6027628.4099999983</v>
      </c>
      <c r="AN68" s="524">
        <f t="shared" si="59"/>
        <v>5.9099999999999984</v>
      </c>
      <c r="AO68" s="431">
        <f t="shared" ref="AO68:AT68" si="60">AO63</f>
        <v>6034050.4899999984</v>
      </c>
      <c r="AP68" s="524">
        <f t="shared" si="60"/>
        <v>5.9199999999999982</v>
      </c>
      <c r="AQ68" s="431">
        <f t="shared" si="60"/>
        <v>6036154.9199999999</v>
      </c>
      <c r="AR68" s="524">
        <f t="shared" si="60"/>
        <v>5.9099999999999984</v>
      </c>
      <c r="AS68" s="431">
        <f t="shared" si="60"/>
        <v>6038259.3599999994</v>
      </c>
      <c r="AT68" s="524">
        <f t="shared" si="60"/>
        <v>5.9099999999999984</v>
      </c>
      <c r="AU68" s="431">
        <f>AU63</f>
        <v>6013761.0500000007</v>
      </c>
      <c r="AV68" s="524">
        <f>AV63</f>
        <v>5.8999999999999986</v>
      </c>
      <c r="AW68" s="485">
        <f>AU68-'[61]31_10_24'!$D$121</f>
        <v>0</v>
      </c>
    </row>
    <row r="69" spans="1:49" ht="16.5" thickBot="1">
      <c r="A69" s="151"/>
      <c r="B69" s="152" t="s">
        <v>126</v>
      </c>
      <c r="C69" s="433">
        <f t="shared" ref="C69:H69" si="61">SUM(C64:C68)</f>
        <v>101723599.14</v>
      </c>
      <c r="D69" s="525">
        <f t="shared" si="61"/>
        <v>100.00000000000001</v>
      </c>
      <c r="E69" s="433">
        <f t="shared" si="61"/>
        <v>101312385.81</v>
      </c>
      <c r="F69" s="525">
        <f t="shared" si="61"/>
        <v>100</v>
      </c>
      <c r="G69" s="433">
        <f t="shared" si="61"/>
        <v>101336185.52</v>
      </c>
      <c r="H69" s="525">
        <f t="shared" si="61"/>
        <v>100</v>
      </c>
      <c r="I69" s="433">
        <f t="shared" ref="I69:N69" si="62">SUM(I64:I68)</f>
        <v>101340595.73000002</v>
      </c>
      <c r="J69" s="525">
        <f t="shared" si="62"/>
        <v>100</v>
      </c>
      <c r="K69" s="433">
        <f t="shared" si="62"/>
        <v>101399040.86</v>
      </c>
      <c r="L69" s="525">
        <f t="shared" si="62"/>
        <v>100</v>
      </c>
      <c r="M69" s="433">
        <f t="shared" si="62"/>
        <v>101496105.63000001</v>
      </c>
      <c r="N69" s="525">
        <f t="shared" si="62"/>
        <v>100</v>
      </c>
      <c r="O69" s="433">
        <f t="shared" ref="O69:T69" si="63">SUM(O64:O68)</f>
        <v>101497803.84999999</v>
      </c>
      <c r="P69" s="525">
        <f t="shared" si="63"/>
        <v>100.00000000000003</v>
      </c>
      <c r="Q69" s="433">
        <f t="shared" si="63"/>
        <v>101553618.14</v>
      </c>
      <c r="R69" s="525">
        <f t="shared" si="63"/>
        <v>100.00000000000003</v>
      </c>
      <c r="S69" s="433">
        <f t="shared" si="63"/>
        <v>101569502.23</v>
      </c>
      <c r="T69" s="525">
        <f t="shared" si="63"/>
        <v>100.00000000000001</v>
      </c>
      <c r="U69" s="433">
        <f t="shared" ref="U69:Z69" si="64">SUM(U64:U68)</f>
        <v>101653660.30000001</v>
      </c>
      <c r="V69" s="525">
        <f t="shared" si="64"/>
        <v>100</v>
      </c>
      <c r="W69" s="433">
        <f t="shared" si="64"/>
        <v>101693405.91000001</v>
      </c>
      <c r="X69" s="525">
        <f t="shared" si="64"/>
        <v>100</v>
      </c>
      <c r="Y69" s="433">
        <f t="shared" si="64"/>
        <v>101721064.91</v>
      </c>
      <c r="Z69" s="525">
        <f t="shared" si="64"/>
        <v>100.00000000000001</v>
      </c>
      <c r="AA69" s="433">
        <f t="shared" ref="AA69:AH69" si="65">SUM(AA64:AA68)</f>
        <v>101734546.82000001</v>
      </c>
      <c r="AB69" s="525">
        <f t="shared" si="65"/>
        <v>100.01</v>
      </c>
      <c r="AC69" s="433">
        <f t="shared" si="65"/>
        <v>101784123.03</v>
      </c>
      <c r="AD69" s="525">
        <f t="shared" si="65"/>
        <v>99.999999999999986</v>
      </c>
      <c r="AE69" s="433">
        <f t="shared" si="65"/>
        <v>101863080.33000003</v>
      </c>
      <c r="AF69" s="525">
        <f t="shared" si="65"/>
        <v>100</v>
      </c>
      <c r="AG69" s="433">
        <f t="shared" si="65"/>
        <v>101905867.41</v>
      </c>
      <c r="AH69" s="525">
        <f t="shared" si="65"/>
        <v>100</v>
      </c>
      <c r="AI69" s="433">
        <f t="shared" ref="AI69:AN69" si="66">SUM(AI64:AI68)</f>
        <v>101873410.03999999</v>
      </c>
      <c r="AJ69" s="525">
        <f t="shared" si="66"/>
        <v>100</v>
      </c>
      <c r="AK69" s="433">
        <f t="shared" si="66"/>
        <v>101900779.1012</v>
      </c>
      <c r="AL69" s="525">
        <f t="shared" si="66"/>
        <v>99.999999999999986</v>
      </c>
      <c r="AM69" s="433">
        <f t="shared" si="66"/>
        <v>101957244.55999999</v>
      </c>
      <c r="AN69" s="525">
        <f t="shared" si="66"/>
        <v>100</v>
      </c>
      <c r="AO69" s="433">
        <f t="shared" ref="AO69:AT69" si="67">SUM(AO64:AO68)</f>
        <v>101997124.5</v>
      </c>
      <c r="AP69" s="525">
        <f t="shared" si="67"/>
        <v>100</v>
      </c>
      <c r="AQ69" s="433">
        <f t="shared" si="67"/>
        <v>102136289.34</v>
      </c>
      <c r="AR69" s="525">
        <f t="shared" si="67"/>
        <v>100</v>
      </c>
      <c r="AS69" s="433">
        <f t="shared" si="67"/>
        <v>102141093.92</v>
      </c>
      <c r="AT69" s="525">
        <f t="shared" si="67"/>
        <v>100</v>
      </c>
      <c r="AU69" s="433">
        <f>SUM(AU64:AU68)</f>
        <v>102062179.23999999</v>
      </c>
      <c r="AV69" s="525">
        <f>SUM(AV64:AV68)</f>
        <v>100</v>
      </c>
    </row>
  </sheetData>
  <mergeCells count="35">
    <mergeCell ref="A68:B68"/>
    <mergeCell ref="A22:B22"/>
    <mergeCell ref="A34:B34"/>
    <mergeCell ref="A35:B35"/>
    <mergeCell ref="A36:B36"/>
    <mergeCell ref="A56:B56"/>
    <mergeCell ref="A58:B58"/>
    <mergeCell ref="A63:B63"/>
    <mergeCell ref="A59:B59"/>
    <mergeCell ref="AU1:AV1"/>
    <mergeCell ref="AO1:AP1"/>
    <mergeCell ref="AQ1:AR1"/>
    <mergeCell ref="O1:P1"/>
    <mergeCell ref="AK1:AL1"/>
    <mergeCell ref="S1:T1"/>
    <mergeCell ref="W1:X1"/>
    <mergeCell ref="U1:V1"/>
    <mergeCell ref="Q1:R1"/>
    <mergeCell ref="AS1:AT1"/>
    <mergeCell ref="AM1:AN1"/>
    <mergeCell ref="C1:D1"/>
    <mergeCell ref="A10:B10"/>
    <mergeCell ref="A15:B15"/>
    <mergeCell ref="E1:F1"/>
    <mergeCell ref="A18:B18"/>
    <mergeCell ref="K1:L1"/>
    <mergeCell ref="M1:N1"/>
    <mergeCell ref="I1:J1"/>
    <mergeCell ref="G1:H1"/>
    <mergeCell ref="AI1:AJ1"/>
    <mergeCell ref="AC1:AD1"/>
    <mergeCell ref="AE1:AF1"/>
    <mergeCell ref="AG1:AH1"/>
    <mergeCell ref="AA1:AB1"/>
    <mergeCell ref="Y1:Z1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T69"/>
  <sheetViews>
    <sheetView topLeftCell="AQ61" zoomScale="130" zoomScaleNormal="130" workbookViewId="0">
      <selection activeCell="AQ70" sqref="A70:XFD78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customWidth="1"/>
    <col min="5" max="5" width="23.140625" style="436" customWidth="1"/>
    <col min="6" max="6" width="12.5703125" style="436" customWidth="1"/>
    <col min="7" max="7" width="23.140625" style="436" customWidth="1"/>
    <col min="8" max="8" width="12.5703125" style="436" customWidth="1"/>
    <col min="9" max="9" width="23.140625" style="436" customWidth="1"/>
    <col min="10" max="10" width="12.5703125" style="436" customWidth="1"/>
    <col min="11" max="11" width="23.140625" style="436" customWidth="1"/>
    <col min="12" max="12" width="12.5703125" style="436" customWidth="1"/>
    <col min="13" max="13" width="23.140625" style="436" customWidth="1"/>
    <col min="14" max="14" width="12.5703125" style="436" customWidth="1"/>
    <col min="15" max="15" width="23.140625" style="436" customWidth="1"/>
    <col min="16" max="16" width="12.5703125" style="436" customWidth="1"/>
    <col min="17" max="17" width="23.140625" style="436" customWidth="1"/>
    <col min="18" max="18" width="12.5703125" style="436" customWidth="1"/>
    <col min="19" max="19" width="23.140625" style="436" customWidth="1"/>
    <col min="20" max="20" width="12.5703125" style="436" customWidth="1"/>
    <col min="21" max="21" width="23.140625" style="436" customWidth="1"/>
    <col min="22" max="22" width="12.5703125" style="436" customWidth="1"/>
    <col min="23" max="23" width="23.140625" style="436" customWidth="1"/>
    <col min="24" max="24" width="12.5703125" style="436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  <col min="39" max="39" width="23.140625" style="436" customWidth="1"/>
    <col min="40" max="40" width="12.5703125" style="436" customWidth="1"/>
    <col min="41" max="41" width="23.140625" style="436" customWidth="1"/>
    <col min="42" max="42" width="12.5703125" style="436" customWidth="1"/>
    <col min="43" max="43" width="23.140625" style="436" customWidth="1"/>
    <col min="44" max="44" width="12.5703125" style="436" customWidth="1"/>
    <col min="45" max="45" width="23.140625" style="436" customWidth="1"/>
    <col min="46" max="46" width="12.5703125" style="436" customWidth="1"/>
  </cols>
  <sheetData>
    <row r="1" spans="1:46">
      <c r="C1" s="918">
        <v>1</v>
      </c>
      <c r="D1" s="919"/>
      <c r="E1" s="918">
        <v>4</v>
      </c>
      <c r="F1" s="919"/>
      <c r="G1" s="918">
        <v>5</v>
      </c>
      <c r="H1" s="919"/>
      <c r="I1" s="918">
        <v>6</v>
      </c>
      <c r="J1" s="919"/>
      <c r="K1" s="918">
        <v>7</v>
      </c>
      <c r="L1" s="919"/>
      <c r="M1" s="918">
        <v>8</v>
      </c>
      <c r="N1" s="919"/>
      <c r="O1" s="918">
        <v>11</v>
      </c>
      <c r="P1" s="919"/>
      <c r="Q1" s="918">
        <v>12</v>
      </c>
      <c r="R1" s="919"/>
      <c r="S1" s="918">
        <v>13</v>
      </c>
      <c r="T1" s="919"/>
      <c r="U1" s="918">
        <v>14</v>
      </c>
      <c r="V1" s="919"/>
      <c r="W1" s="918">
        <v>15</v>
      </c>
      <c r="X1" s="919"/>
      <c r="Y1" s="918">
        <v>18</v>
      </c>
      <c r="Z1" s="919"/>
      <c r="AA1" s="918">
        <v>19</v>
      </c>
      <c r="AB1" s="919"/>
      <c r="AC1" s="918">
        <v>20</v>
      </c>
      <c r="AD1" s="919"/>
      <c r="AE1" s="918">
        <v>21</v>
      </c>
      <c r="AF1" s="919"/>
      <c r="AG1" s="918">
        <v>22</v>
      </c>
      <c r="AH1" s="919"/>
      <c r="AI1" s="918">
        <v>25</v>
      </c>
      <c r="AJ1" s="919"/>
      <c r="AK1" s="918">
        <v>26</v>
      </c>
      <c r="AL1" s="919"/>
      <c r="AM1" s="918">
        <v>27</v>
      </c>
      <c r="AN1" s="919"/>
      <c r="AO1" s="918">
        <v>28</v>
      </c>
      <c r="AP1" s="919"/>
      <c r="AQ1" s="918">
        <v>29</v>
      </c>
      <c r="AR1" s="919"/>
      <c r="AS1" s="918">
        <v>30</v>
      </c>
      <c r="AT1" s="919"/>
    </row>
    <row r="2" spans="1:46">
      <c r="A2" s="440" t="s">
        <v>108</v>
      </c>
      <c r="B2" s="58" t="s">
        <v>15</v>
      </c>
      <c r="C2" s="838">
        <v>7907661.7699999996</v>
      </c>
      <c r="D2" s="839">
        <v>7.73</v>
      </c>
      <c r="E2" s="838">
        <v>7916156.7800000003</v>
      </c>
      <c r="F2" s="839">
        <v>7.74</v>
      </c>
      <c r="G2" s="838">
        <v>7919086.9400000004</v>
      </c>
      <c r="H2" s="839">
        <v>7.78</v>
      </c>
      <c r="I2" s="838">
        <v>7921869</v>
      </c>
      <c r="J2" s="839">
        <v>7.78</v>
      </c>
      <c r="K2" s="838">
        <v>7924756.9500000002</v>
      </c>
      <c r="L2" s="839">
        <v>7.78</v>
      </c>
      <c r="M2" s="838">
        <v>7927581.2199999997</v>
      </c>
      <c r="N2" s="839">
        <v>7.78</v>
      </c>
      <c r="O2" s="838">
        <v>7936150.2800000003</v>
      </c>
      <c r="P2" s="839">
        <v>7.79</v>
      </c>
      <c r="Q2" s="833">
        <v>7935864.4500000002</v>
      </c>
      <c r="R2" s="834">
        <v>7.78</v>
      </c>
      <c r="S2" s="833">
        <v>7938900.5</v>
      </c>
      <c r="T2" s="834">
        <v>7.79</v>
      </c>
      <c r="U2" s="838">
        <v>7944792.6600000001</v>
      </c>
      <c r="V2" s="839">
        <v>7.8</v>
      </c>
      <c r="W2" s="838">
        <v>7947648.7699999996</v>
      </c>
      <c r="X2" s="839">
        <v>7.78</v>
      </c>
      <c r="Y2" s="838">
        <v>7956291.8799999999</v>
      </c>
      <c r="Z2" s="839">
        <v>7.79</v>
      </c>
      <c r="AA2" s="838">
        <v>7959222.04</v>
      </c>
      <c r="AB2" s="839">
        <v>7.78</v>
      </c>
      <c r="AC2" s="838">
        <v>7962078.1500000004</v>
      </c>
      <c r="AD2" s="839">
        <v>7.78</v>
      </c>
      <c r="AE2" s="838">
        <v>7964934.2599999998</v>
      </c>
      <c r="AF2" s="839">
        <v>7.79</v>
      </c>
      <c r="AG2" s="838">
        <v>7967864.4199999999</v>
      </c>
      <c r="AH2" s="839">
        <v>7.78</v>
      </c>
      <c r="AI2" s="838">
        <v>7976507.54</v>
      </c>
      <c r="AJ2" s="839">
        <v>7.8</v>
      </c>
      <c r="AK2" s="838">
        <v>7979437.6900000004</v>
      </c>
      <c r="AL2" s="839">
        <v>7.78</v>
      </c>
      <c r="AM2" s="838">
        <v>7969186.9500000002</v>
      </c>
      <c r="AN2" s="839">
        <v>7.78</v>
      </c>
      <c r="AO2" s="838">
        <v>7990333.4100000001</v>
      </c>
      <c r="AP2" s="839">
        <v>7.8</v>
      </c>
      <c r="AQ2" s="838">
        <v>7993189.5199999996</v>
      </c>
      <c r="AR2" s="839">
        <v>7.79</v>
      </c>
      <c r="AS2" s="833">
        <v>7985033.6500000004</v>
      </c>
      <c r="AT2" s="834">
        <v>7.77</v>
      </c>
    </row>
    <row r="3" spans="1:46">
      <c r="A3" s="440" t="s">
        <v>66</v>
      </c>
      <c r="B3" s="58" t="s">
        <v>15</v>
      </c>
      <c r="C3" s="838">
        <v>5986851.0599999996</v>
      </c>
      <c r="D3" s="839">
        <v>5.86</v>
      </c>
      <c r="E3" s="833">
        <v>5997316</v>
      </c>
      <c r="F3" s="834">
        <v>5.87</v>
      </c>
      <c r="G3" s="838">
        <v>5994859.1200000001</v>
      </c>
      <c r="H3" s="839">
        <v>5.89</v>
      </c>
      <c r="I3" s="838">
        <v>6004566</v>
      </c>
      <c r="J3" s="839">
        <v>5.9</v>
      </c>
      <c r="K3" s="838">
        <v>5999326.8600000003</v>
      </c>
      <c r="L3" s="839">
        <v>5.89</v>
      </c>
      <c r="M3" s="833">
        <v>6009206</v>
      </c>
      <c r="N3" s="834">
        <v>5.9</v>
      </c>
      <c r="O3" s="833">
        <v>6016166</v>
      </c>
      <c r="P3" s="834">
        <v>5.91</v>
      </c>
      <c r="Q3" s="838">
        <v>6010612.5</v>
      </c>
      <c r="R3" s="839">
        <v>5.89</v>
      </c>
      <c r="S3" s="833">
        <v>6016514</v>
      </c>
      <c r="T3" s="834">
        <v>5.9</v>
      </c>
      <c r="U3" s="833">
        <v>6018834</v>
      </c>
      <c r="V3" s="834">
        <v>5.91</v>
      </c>
      <c r="W3" s="833">
        <v>6021154</v>
      </c>
      <c r="X3" s="834">
        <v>5.9</v>
      </c>
      <c r="Y3" s="838">
        <v>6020246.2999999998</v>
      </c>
      <c r="Z3" s="839">
        <v>5.89</v>
      </c>
      <c r="AA3" s="833">
        <v>6033682</v>
      </c>
      <c r="AB3" s="834">
        <v>5.9</v>
      </c>
      <c r="AC3" s="838">
        <v>6017058.04</v>
      </c>
      <c r="AD3" s="839">
        <v>5.88</v>
      </c>
      <c r="AE3" s="838">
        <v>6032465.7400000002</v>
      </c>
      <c r="AF3" s="839">
        <v>5.9</v>
      </c>
      <c r="AG3" s="838">
        <v>6032198.3600000003</v>
      </c>
      <c r="AH3" s="839">
        <v>5.89</v>
      </c>
      <c r="AI3" s="838">
        <v>6036348.2599999998</v>
      </c>
      <c r="AJ3" s="839">
        <v>5.9</v>
      </c>
      <c r="AK3" s="838">
        <v>6035043.8399999999</v>
      </c>
      <c r="AL3" s="839">
        <v>5.88</v>
      </c>
      <c r="AM3" s="833">
        <v>6049516</v>
      </c>
      <c r="AN3" s="834">
        <v>5.9</v>
      </c>
      <c r="AO3" s="838">
        <v>6043224.1600000001</v>
      </c>
      <c r="AP3" s="839">
        <v>5.9</v>
      </c>
      <c r="AQ3" s="838">
        <v>6044560.4800000004</v>
      </c>
      <c r="AR3" s="839">
        <v>5.89</v>
      </c>
      <c r="AS3" s="833">
        <v>6050328</v>
      </c>
      <c r="AT3" s="834">
        <v>5.89</v>
      </c>
    </row>
    <row r="4" spans="1:46">
      <c r="A4" s="440" t="s">
        <v>143</v>
      </c>
      <c r="B4" s="58" t="s">
        <v>15</v>
      </c>
      <c r="C4" s="833">
        <v>4607116.32</v>
      </c>
      <c r="D4" s="834">
        <v>4.51</v>
      </c>
      <c r="E4" s="833">
        <v>4612744.08</v>
      </c>
      <c r="F4" s="834">
        <v>4.51</v>
      </c>
      <c r="G4" s="833">
        <v>4614634.32</v>
      </c>
      <c r="H4" s="834">
        <v>4.53</v>
      </c>
      <c r="I4" s="833">
        <v>4616524.5599999996</v>
      </c>
      <c r="J4" s="834">
        <v>4.54</v>
      </c>
      <c r="K4" s="833">
        <v>4618414.8</v>
      </c>
      <c r="L4" s="834">
        <v>4.53</v>
      </c>
      <c r="M4" s="833">
        <v>4620305.04</v>
      </c>
      <c r="N4" s="834">
        <v>4.53</v>
      </c>
      <c r="O4" s="833">
        <v>4626018.72</v>
      </c>
      <c r="P4" s="834">
        <v>4.54</v>
      </c>
      <c r="Q4" s="833">
        <v>4623097.4400000004</v>
      </c>
      <c r="R4" s="834">
        <v>4.53</v>
      </c>
      <c r="S4" s="833">
        <v>4625030.6399999997</v>
      </c>
      <c r="T4" s="834">
        <v>4.54</v>
      </c>
      <c r="U4" s="838">
        <v>4636157.28</v>
      </c>
      <c r="V4" s="839">
        <v>4.55</v>
      </c>
      <c r="W4" s="838">
        <v>4635710.5</v>
      </c>
      <c r="X4" s="839">
        <v>4.54</v>
      </c>
      <c r="Y4" s="833">
        <v>4634524.8</v>
      </c>
      <c r="Z4" s="834">
        <v>4.53</v>
      </c>
      <c r="AA4" s="833">
        <v>4643417.5199999996</v>
      </c>
      <c r="AB4" s="834">
        <v>4.54</v>
      </c>
      <c r="AC4" s="838">
        <v>4608991.5199999996</v>
      </c>
      <c r="AD4" s="839">
        <v>4.51</v>
      </c>
      <c r="AE4" s="838">
        <v>4648595.0599999996</v>
      </c>
      <c r="AF4" s="839">
        <v>4.55</v>
      </c>
      <c r="AG4" s="833">
        <v>4649045.28</v>
      </c>
      <c r="AH4" s="834">
        <v>4.54</v>
      </c>
      <c r="AI4" s="833">
        <v>4654630.08</v>
      </c>
      <c r="AJ4" s="834">
        <v>4.55</v>
      </c>
      <c r="AK4" s="833">
        <v>4654973.76</v>
      </c>
      <c r="AL4" s="834">
        <v>4.54</v>
      </c>
      <c r="AM4" s="838">
        <v>4663036.92</v>
      </c>
      <c r="AN4" s="839">
        <v>4.55</v>
      </c>
      <c r="AO4" s="833">
        <v>4658711.28</v>
      </c>
      <c r="AP4" s="834">
        <v>4.55</v>
      </c>
      <c r="AQ4" s="833">
        <v>4651536.96</v>
      </c>
      <c r="AR4" s="834">
        <v>4.53</v>
      </c>
      <c r="AS4" s="833">
        <v>4653384.24</v>
      </c>
      <c r="AT4" s="834">
        <v>4.53</v>
      </c>
    </row>
    <row r="5" spans="1:46">
      <c r="A5" s="440" t="s">
        <v>131</v>
      </c>
      <c r="B5" s="58" t="s">
        <v>15</v>
      </c>
      <c r="C5" s="835">
        <v>8139260.3700000001</v>
      </c>
      <c r="D5" s="834">
        <v>7.96</v>
      </c>
      <c r="E5" s="850">
        <v>8150460.8499999996</v>
      </c>
      <c r="F5" s="839">
        <v>7.97</v>
      </c>
      <c r="G5" s="835">
        <v>8148087.0899999999</v>
      </c>
      <c r="H5" s="834">
        <v>8.01</v>
      </c>
      <c r="I5" s="835">
        <v>8151554.7300000004</v>
      </c>
      <c r="J5" s="834">
        <v>8.01</v>
      </c>
      <c r="K5" s="835">
        <v>8154943.5599999996</v>
      </c>
      <c r="L5" s="834">
        <v>8.01</v>
      </c>
      <c r="M5" s="835">
        <v>8158411.2000000002</v>
      </c>
      <c r="N5" s="834">
        <v>8.01</v>
      </c>
      <c r="O5" s="850">
        <v>8172946.1299999999</v>
      </c>
      <c r="P5" s="839">
        <v>8.0299999999999994</v>
      </c>
      <c r="Q5" s="850">
        <v>8176169.4500000002</v>
      </c>
      <c r="R5" s="839">
        <v>8.01</v>
      </c>
      <c r="S5" s="835">
        <v>8168026.0199999996</v>
      </c>
      <c r="T5" s="834">
        <v>8.02</v>
      </c>
      <c r="U5" s="850">
        <v>8188054.0099999998</v>
      </c>
      <c r="V5" s="839">
        <v>8.0399999999999991</v>
      </c>
      <c r="W5" s="850">
        <v>8191986.6200000001</v>
      </c>
      <c r="X5" s="839">
        <v>8.02</v>
      </c>
      <c r="Y5" s="850">
        <v>8201657.4000000004</v>
      </c>
      <c r="Z5" s="839">
        <v>8.0299999999999994</v>
      </c>
      <c r="AA5" s="835">
        <v>9703781.5099999998</v>
      </c>
      <c r="AB5" s="834">
        <v>9.48</v>
      </c>
      <c r="AC5" s="850">
        <v>9709330.0399999991</v>
      </c>
      <c r="AD5" s="839">
        <v>9.49</v>
      </c>
      <c r="AE5" s="850">
        <v>9713141.5099999998</v>
      </c>
      <c r="AF5" s="839">
        <v>9.5</v>
      </c>
      <c r="AG5" s="850">
        <v>9720587.3900000006</v>
      </c>
      <c r="AH5" s="839">
        <v>9.5</v>
      </c>
      <c r="AI5" s="850">
        <v>9735469.8399999999</v>
      </c>
      <c r="AJ5" s="839">
        <v>9.51</v>
      </c>
      <c r="AK5" s="835">
        <v>9732577.2200000007</v>
      </c>
      <c r="AL5" s="834">
        <v>9.49</v>
      </c>
      <c r="AM5" s="850">
        <v>9743000.5199999996</v>
      </c>
      <c r="AN5" s="839">
        <v>9.51</v>
      </c>
      <c r="AO5" s="850">
        <v>9746811.9900000002</v>
      </c>
      <c r="AP5" s="839">
        <v>9.51</v>
      </c>
      <c r="AQ5" s="835">
        <v>9722326.3200000003</v>
      </c>
      <c r="AR5" s="834">
        <v>9.4700000000000006</v>
      </c>
      <c r="AS5" s="835">
        <v>9726147.1099999994</v>
      </c>
      <c r="AT5" s="834">
        <v>9.4700000000000006</v>
      </c>
    </row>
    <row r="6" spans="1:46">
      <c r="A6" s="440" t="s">
        <v>135</v>
      </c>
      <c r="B6" s="58" t="s">
        <v>15</v>
      </c>
      <c r="C6" s="833">
        <v>8357856</v>
      </c>
      <c r="D6" s="834">
        <v>8.18</v>
      </c>
      <c r="E6" s="838">
        <v>8345591.2800000003</v>
      </c>
      <c r="F6" s="839">
        <v>8.16</v>
      </c>
      <c r="G6" s="833">
        <v>8360040</v>
      </c>
      <c r="H6" s="834">
        <v>8.2100000000000009</v>
      </c>
      <c r="I6" s="833">
        <v>8348453.8799999999</v>
      </c>
      <c r="J6" s="834">
        <v>8.1999999999999993</v>
      </c>
      <c r="K6" s="833">
        <v>8367216</v>
      </c>
      <c r="L6" s="834">
        <v>8.2200000000000006</v>
      </c>
      <c r="M6" s="833">
        <v>8370804</v>
      </c>
      <c r="N6" s="834">
        <v>8.2200000000000006</v>
      </c>
      <c r="O6" s="833">
        <v>8381646</v>
      </c>
      <c r="P6" s="834">
        <v>8.23</v>
      </c>
      <c r="Q6" s="838">
        <v>8372798.46</v>
      </c>
      <c r="R6" s="839">
        <v>8.1999999999999993</v>
      </c>
      <c r="S6" s="838">
        <v>8376257.7599999998</v>
      </c>
      <c r="T6" s="839">
        <v>8.2200000000000006</v>
      </c>
      <c r="U6" s="838">
        <v>8379717.0599999996</v>
      </c>
      <c r="V6" s="839">
        <v>8.2200000000000006</v>
      </c>
      <c r="W6" s="838">
        <v>8392098</v>
      </c>
      <c r="X6" s="839">
        <v>8.2200000000000006</v>
      </c>
      <c r="Y6" s="833">
        <v>8393243.0399999991</v>
      </c>
      <c r="Z6" s="834">
        <v>8.2100000000000009</v>
      </c>
      <c r="AA6" s="833">
        <v>8429304</v>
      </c>
      <c r="AB6" s="834">
        <v>8.24</v>
      </c>
      <c r="AC6" s="833">
        <v>8432814</v>
      </c>
      <c r="AD6" s="834">
        <v>8.24</v>
      </c>
      <c r="AE6" s="838">
        <v>8419065.7200000007</v>
      </c>
      <c r="AF6" s="839">
        <v>8.24</v>
      </c>
      <c r="AG6" s="838">
        <v>8426347.0199999996</v>
      </c>
      <c r="AH6" s="839">
        <v>8.23</v>
      </c>
      <c r="AI6" s="838">
        <v>8436490.9199999999</v>
      </c>
      <c r="AJ6" s="839">
        <v>8.25</v>
      </c>
      <c r="AK6" s="838">
        <v>8439872.2200000007</v>
      </c>
      <c r="AL6" s="839">
        <v>8.23</v>
      </c>
      <c r="AM6" s="838">
        <v>8443254.3000000007</v>
      </c>
      <c r="AN6" s="839">
        <v>8.24</v>
      </c>
      <c r="AO6" s="833">
        <v>8468148</v>
      </c>
      <c r="AP6" s="834">
        <v>8.26</v>
      </c>
      <c r="AQ6" s="833">
        <v>8452392</v>
      </c>
      <c r="AR6" s="834">
        <v>8.24</v>
      </c>
      <c r="AS6" s="833">
        <v>8455746</v>
      </c>
      <c r="AT6" s="834">
        <v>8.23</v>
      </c>
    </row>
    <row r="7" spans="1:46">
      <c r="A7" s="866" t="s">
        <v>144</v>
      </c>
      <c r="B7" s="58" t="s">
        <v>15</v>
      </c>
      <c r="C7" s="845">
        <v>7965463.1799999997</v>
      </c>
      <c r="D7" s="846">
        <v>7.79</v>
      </c>
      <c r="E7" s="845">
        <v>7960881.8700000001</v>
      </c>
      <c r="F7" s="846">
        <v>7.79</v>
      </c>
      <c r="G7" s="836">
        <v>8032399.7000000002</v>
      </c>
      <c r="H7" s="837">
        <v>7.89</v>
      </c>
      <c r="I7" s="836">
        <v>8035902.9000000004</v>
      </c>
      <c r="J7" s="837">
        <v>7.89</v>
      </c>
      <c r="K7" s="836">
        <v>8039318.5199999996</v>
      </c>
      <c r="L7" s="837">
        <v>7.89</v>
      </c>
      <c r="M7" s="836">
        <v>8042734.1399999997</v>
      </c>
      <c r="N7" s="837">
        <v>7.89</v>
      </c>
      <c r="O7" s="845">
        <v>7962832.2800000003</v>
      </c>
      <c r="P7" s="846">
        <v>7.82</v>
      </c>
      <c r="Q7" s="836">
        <v>8099661.1399999997</v>
      </c>
      <c r="R7" s="837">
        <v>7.94</v>
      </c>
      <c r="S7" s="845">
        <v>7969732.71</v>
      </c>
      <c r="T7" s="846">
        <v>7.82</v>
      </c>
      <c r="U7" s="845">
        <v>7973227.1500000004</v>
      </c>
      <c r="V7" s="846">
        <v>7.83</v>
      </c>
      <c r="W7" s="845">
        <v>8109645.2599999998</v>
      </c>
      <c r="X7" s="846">
        <v>7.94</v>
      </c>
      <c r="Y7" s="836">
        <v>8119716.96</v>
      </c>
      <c r="Z7" s="837">
        <v>7.94</v>
      </c>
      <c r="AA7" s="836">
        <v>8155274.4400000004</v>
      </c>
      <c r="AB7" s="837">
        <v>7.97</v>
      </c>
      <c r="AC7" s="836">
        <v>8158690.0599999996</v>
      </c>
      <c r="AD7" s="837">
        <v>7.98</v>
      </c>
      <c r="AE7" s="845">
        <v>8034381.6399999997</v>
      </c>
      <c r="AF7" s="846">
        <v>7.86</v>
      </c>
      <c r="AG7" s="836">
        <v>8165346.1399999997</v>
      </c>
      <c r="AH7" s="837">
        <v>7.98</v>
      </c>
      <c r="AI7" s="845">
        <v>8026199.9100000001</v>
      </c>
      <c r="AJ7" s="846">
        <v>7.84</v>
      </c>
      <c r="AK7" s="836">
        <v>8240139.46</v>
      </c>
      <c r="AL7" s="837">
        <v>8.0299999999999994</v>
      </c>
      <c r="AM7" s="845">
        <v>7663250</v>
      </c>
      <c r="AN7" s="846">
        <v>7.48</v>
      </c>
      <c r="AO7" s="845">
        <v>7607715.5199999996</v>
      </c>
      <c r="AP7" s="846">
        <v>7.42</v>
      </c>
      <c r="AQ7" s="836">
        <v>7815376.46</v>
      </c>
      <c r="AR7" s="837">
        <v>7.61</v>
      </c>
      <c r="AS7" s="836">
        <v>7818529.3399999999</v>
      </c>
      <c r="AT7" s="837">
        <v>7.61</v>
      </c>
    </row>
    <row r="8" spans="1:46">
      <c r="A8" s="440" t="s">
        <v>136</v>
      </c>
      <c r="B8" s="58" t="s">
        <v>15</v>
      </c>
      <c r="C8" s="836">
        <v>5303826</v>
      </c>
      <c r="D8" s="837">
        <v>5.19</v>
      </c>
      <c r="E8" s="836">
        <v>5310459</v>
      </c>
      <c r="F8" s="837">
        <v>5.19</v>
      </c>
      <c r="G8" s="836">
        <v>5279224.5</v>
      </c>
      <c r="H8" s="837">
        <v>5.19</v>
      </c>
      <c r="I8" s="836">
        <v>5281452</v>
      </c>
      <c r="J8" s="837">
        <v>5.19</v>
      </c>
      <c r="K8" s="836">
        <v>5283729</v>
      </c>
      <c r="L8" s="837">
        <v>5.19</v>
      </c>
      <c r="M8" s="836">
        <v>5285956.5</v>
      </c>
      <c r="N8" s="837">
        <v>5.19</v>
      </c>
      <c r="O8" s="845">
        <v>5255057.1100000003</v>
      </c>
      <c r="P8" s="846">
        <v>5.16</v>
      </c>
      <c r="Q8" s="836">
        <v>5327388</v>
      </c>
      <c r="R8" s="837">
        <v>5.22</v>
      </c>
      <c r="S8" s="836">
        <v>5329566</v>
      </c>
      <c r="T8" s="837">
        <v>5.23</v>
      </c>
      <c r="U8" s="845">
        <v>5261850</v>
      </c>
      <c r="V8" s="846">
        <v>5.16</v>
      </c>
      <c r="W8" s="845">
        <v>5333922</v>
      </c>
      <c r="X8" s="846">
        <v>5.22</v>
      </c>
      <c r="Y8" s="836">
        <v>5340456</v>
      </c>
      <c r="Z8" s="837">
        <v>5.23</v>
      </c>
      <c r="AA8" s="836">
        <v>5362681.5</v>
      </c>
      <c r="AB8" s="837">
        <v>5.24</v>
      </c>
      <c r="AC8" s="836">
        <v>5364859.5</v>
      </c>
      <c r="AD8" s="837">
        <v>5.25</v>
      </c>
      <c r="AE8" s="836">
        <v>5367087</v>
      </c>
      <c r="AF8" s="837">
        <v>5.25</v>
      </c>
      <c r="AG8" s="836">
        <v>5369265</v>
      </c>
      <c r="AH8" s="837">
        <v>5.24</v>
      </c>
      <c r="AI8" s="836">
        <v>5375848.5</v>
      </c>
      <c r="AJ8" s="837">
        <v>5.25</v>
      </c>
      <c r="AK8" s="836">
        <v>5422081.5</v>
      </c>
      <c r="AL8" s="837">
        <v>5.29</v>
      </c>
      <c r="AM8" s="836">
        <v>5424210</v>
      </c>
      <c r="AN8" s="837">
        <v>5.29</v>
      </c>
      <c r="AO8" s="836">
        <v>5426338.5</v>
      </c>
      <c r="AP8" s="837">
        <v>5.3</v>
      </c>
      <c r="AQ8" s="836">
        <v>5426140.5</v>
      </c>
      <c r="AR8" s="837">
        <v>5.29</v>
      </c>
      <c r="AS8" s="836">
        <v>5428318.5</v>
      </c>
      <c r="AT8" s="837">
        <v>5.28</v>
      </c>
    </row>
    <row r="9" spans="1:46" ht="16.5" thickBot="1">
      <c r="A9" s="897" t="s">
        <v>128</v>
      </c>
      <c r="B9" s="927"/>
      <c r="C9" s="528">
        <f t="shared" ref="C9:H9" si="0">SUM(C2:C8)</f>
        <v>48268034.699999996</v>
      </c>
      <c r="D9" s="528">
        <f t="shared" si="0"/>
        <v>47.22</v>
      </c>
      <c r="E9" s="528">
        <f t="shared" si="0"/>
        <v>48293609.859999999</v>
      </c>
      <c r="F9" s="528">
        <f t="shared" si="0"/>
        <v>47.23</v>
      </c>
      <c r="G9" s="528">
        <f t="shared" si="0"/>
        <v>48348331.670000002</v>
      </c>
      <c r="H9" s="528">
        <f t="shared" si="0"/>
        <v>47.5</v>
      </c>
      <c r="I9" s="528">
        <f t="shared" ref="I9:N9" si="1">SUM(I2:I8)</f>
        <v>48360323.07</v>
      </c>
      <c r="J9" s="528">
        <f t="shared" si="1"/>
        <v>47.509999999999991</v>
      </c>
      <c r="K9" s="528">
        <f t="shared" si="1"/>
        <v>48387705.689999998</v>
      </c>
      <c r="L9" s="528">
        <f t="shared" si="1"/>
        <v>47.51</v>
      </c>
      <c r="M9" s="528">
        <f t="shared" si="1"/>
        <v>48414998.099999994</v>
      </c>
      <c r="N9" s="528">
        <f t="shared" si="1"/>
        <v>47.519999999999996</v>
      </c>
      <c r="O9" s="528">
        <f t="shared" ref="O9:T9" si="2">SUM(O2:O8)</f>
        <v>48350816.519999996</v>
      </c>
      <c r="P9" s="528">
        <f t="shared" si="2"/>
        <v>47.480000000000004</v>
      </c>
      <c r="Q9" s="528">
        <f t="shared" si="2"/>
        <v>48545591.439999998</v>
      </c>
      <c r="R9" s="528">
        <f t="shared" si="2"/>
        <v>47.569999999999993</v>
      </c>
      <c r="S9" s="528">
        <f t="shared" si="2"/>
        <v>48424027.630000003</v>
      </c>
      <c r="T9" s="528">
        <f t="shared" si="2"/>
        <v>47.519999999999996</v>
      </c>
      <c r="U9" s="528">
        <f t="shared" ref="U9:AB9" si="3">SUM(U2:U8)</f>
        <v>48402632.160000004</v>
      </c>
      <c r="V9" s="528">
        <f t="shared" si="3"/>
        <v>47.510000000000005</v>
      </c>
      <c r="W9" s="528">
        <f t="shared" si="3"/>
        <v>48632165.149999999</v>
      </c>
      <c r="X9" s="528">
        <f t="shared" si="3"/>
        <v>47.62</v>
      </c>
      <c r="Y9" s="528">
        <f t="shared" si="3"/>
        <v>48666136.380000003</v>
      </c>
      <c r="Z9" s="528">
        <f t="shared" si="3"/>
        <v>47.620000000000005</v>
      </c>
      <c r="AA9" s="528">
        <f t="shared" si="3"/>
        <v>50287363.009999998</v>
      </c>
      <c r="AB9" s="528">
        <f t="shared" si="3"/>
        <v>49.15</v>
      </c>
      <c r="AC9" s="528">
        <f t="shared" ref="AC9:AJ9" si="4">SUM(AC2:AC8)</f>
        <v>50253821.310000002</v>
      </c>
      <c r="AD9" s="528">
        <f t="shared" si="4"/>
        <v>49.13000000000001</v>
      </c>
      <c r="AE9" s="528">
        <f t="shared" si="4"/>
        <v>50179670.93</v>
      </c>
      <c r="AF9" s="528">
        <f t="shared" si="4"/>
        <v>49.09</v>
      </c>
      <c r="AG9" s="528">
        <f t="shared" si="4"/>
        <v>50330653.609999999</v>
      </c>
      <c r="AH9" s="528">
        <f t="shared" si="4"/>
        <v>49.160000000000004</v>
      </c>
      <c r="AI9" s="528">
        <f t="shared" si="4"/>
        <v>50241495.049999997</v>
      </c>
      <c r="AJ9" s="528">
        <f t="shared" si="4"/>
        <v>49.099999999999994</v>
      </c>
      <c r="AK9" s="528">
        <f t="shared" ref="AK9:AT9" si="5">SUM(AK2:AK8)</f>
        <v>50504125.689999998</v>
      </c>
      <c r="AL9" s="528">
        <f t="shared" si="5"/>
        <v>49.24</v>
      </c>
      <c r="AM9" s="528">
        <f t="shared" si="5"/>
        <v>49955454.689999998</v>
      </c>
      <c r="AN9" s="528">
        <f t="shared" si="5"/>
        <v>48.750000000000007</v>
      </c>
      <c r="AO9" s="528">
        <f t="shared" si="5"/>
        <v>49941282.859999999</v>
      </c>
      <c r="AP9" s="528">
        <f t="shared" si="5"/>
        <v>48.739999999999995</v>
      </c>
      <c r="AQ9" s="528">
        <f t="shared" si="5"/>
        <v>50105522.240000002</v>
      </c>
      <c r="AR9" s="528">
        <f t="shared" si="5"/>
        <v>48.82</v>
      </c>
      <c r="AS9" s="528">
        <f t="shared" si="5"/>
        <v>50117486.840000004</v>
      </c>
      <c r="AT9" s="528">
        <f t="shared" si="5"/>
        <v>48.78</v>
      </c>
    </row>
    <row r="10" spans="1:46" ht="15">
      <c r="A10" s="441" t="s">
        <v>25</v>
      </c>
      <c r="B10" s="444" t="s">
        <v>26</v>
      </c>
      <c r="C10" s="767">
        <v>3842390.44</v>
      </c>
      <c r="D10" s="737">
        <v>3.76</v>
      </c>
      <c r="E10" s="767">
        <v>3846426.76</v>
      </c>
      <c r="F10" s="737">
        <v>3.76</v>
      </c>
      <c r="G10" s="767">
        <v>3847773.09</v>
      </c>
      <c r="H10" s="737">
        <v>3.78</v>
      </c>
      <c r="I10" s="767">
        <v>3849119.79</v>
      </c>
      <c r="J10" s="737">
        <v>3.78</v>
      </c>
      <c r="K10" s="767">
        <v>3850467.25</v>
      </c>
      <c r="L10" s="737">
        <v>3.78</v>
      </c>
      <c r="M10" s="767">
        <v>3851815.09</v>
      </c>
      <c r="N10" s="737">
        <v>3.78</v>
      </c>
      <c r="O10" s="767">
        <v>3855861.26</v>
      </c>
      <c r="P10" s="737">
        <v>3.7800000000000002</v>
      </c>
      <c r="Q10" s="767">
        <v>3857210.99</v>
      </c>
      <c r="R10" s="737">
        <v>3.78</v>
      </c>
      <c r="S10" s="767">
        <v>3858561.1</v>
      </c>
      <c r="T10" s="737">
        <v>3.79</v>
      </c>
      <c r="U10" s="767">
        <v>3859911.58</v>
      </c>
      <c r="V10" s="737">
        <v>3.79</v>
      </c>
      <c r="W10" s="767">
        <v>3861262.83</v>
      </c>
      <c r="X10" s="737">
        <v>3.78</v>
      </c>
      <c r="Y10" s="767">
        <v>3865318.84</v>
      </c>
      <c r="Z10" s="737">
        <v>3.78</v>
      </c>
      <c r="AA10" s="767">
        <v>3866671.98</v>
      </c>
      <c r="AB10" s="737">
        <v>3.78</v>
      </c>
      <c r="AC10" s="767">
        <v>3868025.49</v>
      </c>
      <c r="AD10" s="737">
        <v>3.78</v>
      </c>
      <c r="AE10" s="767">
        <v>3869379.38</v>
      </c>
      <c r="AF10" s="737">
        <v>3.7800000000000002</v>
      </c>
      <c r="AG10" s="767">
        <v>3870733.66</v>
      </c>
      <c r="AH10" s="737">
        <v>3.78</v>
      </c>
      <c r="AI10" s="767">
        <v>3874799.88</v>
      </c>
      <c r="AJ10" s="737">
        <v>3.79</v>
      </c>
      <c r="AK10" s="767">
        <v>3876156.05</v>
      </c>
      <c r="AL10" s="737">
        <v>3.78</v>
      </c>
      <c r="AM10" s="767">
        <v>3877512.97</v>
      </c>
      <c r="AN10" s="737">
        <v>3.78</v>
      </c>
      <c r="AO10" s="767">
        <v>3878870.27</v>
      </c>
      <c r="AP10" s="737">
        <v>3.79</v>
      </c>
      <c r="AQ10" s="767">
        <v>3880227.95</v>
      </c>
      <c r="AR10" s="737">
        <v>3.78</v>
      </c>
      <c r="AS10" s="767">
        <v>3881586.01</v>
      </c>
      <c r="AT10" s="737">
        <v>3.78</v>
      </c>
    </row>
    <row r="11" spans="1:46" ht="15">
      <c r="A11" s="441" t="s">
        <v>133</v>
      </c>
      <c r="B11" s="444" t="s">
        <v>134</v>
      </c>
      <c r="C11" s="766">
        <v>2440303.5499999998</v>
      </c>
      <c r="D11" s="737">
        <v>2.39</v>
      </c>
      <c r="E11" s="766">
        <v>2443645.1</v>
      </c>
      <c r="F11" s="737">
        <v>2.39</v>
      </c>
      <c r="G11" s="766">
        <v>2444759.98</v>
      </c>
      <c r="H11" s="737">
        <v>2.4</v>
      </c>
      <c r="I11" s="766">
        <v>2445875.35</v>
      </c>
      <c r="J11" s="737">
        <v>2.4099999999999997</v>
      </c>
      <c r="K11" s="766">
        <v>2446991.19</v>
      </c>
      <c r="L11" s="737">
        <v>2.4</v>
      </c>
      <c r="M11" s="766">
        <v>2448107.5099999998</v>
      </c>
      <c r="N11" s="737">
        <v>2.4</v>
      </c>
      <c r="O11" s="766">
        <v>2451459.59</v>
      </c>
      <c r="P11" s="737">
        <v>2.41</v>
      </c>
      <c r="Q11" s="766">
        <v>2452578.0699999998</v>
      </c>
      <c r="R11" s="737">
        <v>2.4</v>
      </c>
      <c r="S11" s="766">
        <v>2453697.02</v>
      </c>
      <c r="T11" s="737">
        <v>2.41</v>
      </c>
      <c r="U11" s="766">
        <v>2454816.4500000002</v>
      </c>
      <c r="V11" s="737">
        <v>2.41</v>
      </c>
      <c r="W11" s="766">
        <v>2455936.37</v>
      </c>
      <c r="X11" s="737">
        <v>2.4</v>
      </c>
      <c r="Y11" s="766">
        <v>2459299.2200000002</v>
      </c>
      <c r="Z11" s="737">
        <v>2.41</v>
      </c>
      <c r="AA11" s="766">
        <v>2460421.29</v>
      </c>
      <c r="AB11" s="737">
        <v>2.4</v>
      </c>
      <c r="AC11" s="766">
        <v>2461543.84</v>
      </c>
      <c r="AD11" s="737">
        <v>2.41</v>
      </c>
      <c r="AE11" s="766">
        <v>2462666.62</v>
      </c>
      <c r="AF11" s="737">
        <v>2.41</v>
      </c>
      <c r="AG11" s="766">
        <v>2463790.36</v>
      </c>
      <c r="AH11" s="737">
        <v>2.41</v>
      </c>
      <c r="AI11" s="766">
        <v>2467163.9900000002</v>
      </c>
      <c r="AJ11" s="737">
        <v>2.41</v>
      </c>
      <c r="AK11" s="766">
        <v>2468289.41</v>
      </c>
      <c r="AL11" s="737">
        <v>2.41</v>
      </c>
      <c r="AM11" s="766">
        <v>2469415.5499999998</v>
      </c>
      <c r="AN11" s="737">
        <v>2.41</v>
      </c>
      <c r="AO11" s="766">
        <v>2470542.17</v>
      </c>
      <c r="AP11" s="737">
        <v>2.41</v>
      </c>
      <c r="AQ11" s="766">
        <v>2471669.2599999998</v>
      </c>
      <c r="AR11" s="737">
        <v>2.41</v>
      </c>
      <c r="AS11" s="766">
        <v>2472796.83</v>
      </c>
      <c r="AT11" s="737">
        <v>2.41</v>
      </c>
    </row>
    <row r="12" spans="1:46" ht="15">
      <c r="A12" s="442" t="s">
        <v>38</v>
      </c>
      <c r="B12" s="442" t="s">
        <v>39</v>
      </c>
      <c r="C12" s="765">
        <v>4044631.6</v>
      </c>
      <c r="D12" s="741">
        <v>3.96</v>
      </c>
      <c r="E12" s="765">
        <v>4050489.6</v>
      </c>
      <c r="F12" s="741">
        <v>3.96</v>
      </c>
      <c r="G12" s="765">
        <v>4052444.4</v>
      </c>
      <c r="H12" s="741">
        <v>3.98</v>
      </c>
      <c r="I12" s="765">
        <v>4054400</v>
      </c>
      <c r="J12" s="741">
        <v>3.98</v>
      </c>
      <c r="K12" s="765">
        <v>4056356.4</v>
      </c>
      <c r="L12" s="741">
        <v>3.9899999999999998</v>
      </c>
      <c r="M12" s="765">
        <v>4058313.6</v>
      </c>
      <c r="N12" s="741">
        <v>3.9899999999999998</v>
      </c>
      <c r="O12" s="765">
        <v>4064191.6</v>
      </c>
      <c r="P12" s="741">
        <v>3.99</v>
      </c>
      <c r="Q12" s="765">
        <v>4066152.8</v>
      </c>
      <c r="R12" s="741">
        <v>3.9899999999999998</v>
      </c>
      <c r="S12" s="765">
        <v>4068115.2</v>
      </c>
      <c r="T12" s="741">
        <v>3.99</v>
      </c>
      <c r="U12" s="765">
        <v>4070078</v>
      </c>
      <c r="V12" s="741">
        <v>3.99</v>
      </c>
      <c r="W12" s="765">
        <v>4072042</v>
      </c>
      <c r="X12" s="741">
        <v>3.99</v>
      </c>
      <c r="Y12" s="765">
        <v>4077940</v>
      </c>
      <c r="Z12" s="741">
        <v>3.99</v>
      </c>
      <c r="AA12" s="765">
        <v>4079908</v>
      </c>
      <c r="AB12" s="741">
        <v>3.99</v>
      </c>
      <c r="AC12" s="765">
        <v>4081876.8</v>
      </c>
      <c r="AD12" s="741">
        <v>3.99</v>
      </c>
      <c r="AE12" s="765">
        <v>4083846.4</v>
      </c>
      <c r="AF12" s="741">
        <v>4</v>
      </c>
      <c r="AG12" s="765">
        <v>4085817.2</v>
      </c>
      <c r="AH12" s="741">
        <v>3.99</v>
      </c>
      <c r="AI12" s="765">
        <v>4091734.8</v>
      </c>
      <c r="AJ12" s="741">
        <v>4</v>
      </c>
      <c r="AK12" s="765">
        <v>4093709.2</v>
      </c>
      <c r="AL12" s="741">
        <v>3.99</v>
      </c>
      <c r="AM12" s="765">
        <v>4095684.8</v>
      </c>
      <c r="AN12" s="741">
        <v>4</v>
      </c>
      <c r="AO12" s="765">
        <v>4097661.2</v>
      </c>
      <c r="AP12" s="741">
        <v>4</v>
      </c>
      <c r="AQ12" s="765">
        <v>4099638.4</v>
      </c>
      <c r="AR12" s="741">
        <v>3.99</v>
      </c>
      <c r="AS12" s="765">
        <v>4101616.8</v>
      </c>
      <c r="AT12" s="741">
        <v>3.99</v>
      </c>
    </row>
    <row r="13" spans="1:46" thickBot="1">
      <c r="A13" s="443" t="s">
        <v>100</v>
      </c>
      <c r="B13" s="443" t="s">
        <v>101</v>
      </c>
      <c r="C13" s="768">
        <v>3119403.6</v>
      </c>
      <c r="D13" s="737">
        <v>3.05</v>
      </c>
      <c r="E13" s="768">
        <v>3124411.8</v>
      </c>
      <c r="F13" s="737">
        <v>3.06</v>
      </c>
      <c r="G13" s="768">
        <v>3126082.8</v>
      </c>
      <c r="H13" s="737">
        <v>3.07</v>
      </c>
      <c r="I13" s="768">
        <v>3127755</v>
      </c>
      <c r="J13" s="737">
        <v>3.07</v>
      </c>
      <c r="K13" s="768">
        <v>3129427.8</v>
      </c>
      <c r="L13" s="737">
        <v>3.07</v>
      </c>
      <c r="M13" s="768">
        <v>3131101.5</v>
      </c>
      <c r="N13" s="737">
        <v>3.07</v>
      </c>
      <c r="O13" s="768">
        <v>3136128.3</v>
      </c>
      <c r="P13" s="737">
        <v>3.08</v>
      </c>
      <c r="Q13" s="768">
        <v>3137805.9</v>
      </c>
      <c r="R13" s="737">
        <v>3.0799999999999996</v>
      </c>
      <c r="S13" s="768">
        <v>3139484.1</v>
      </c>
      <c r="T13" s="737">
        <v>3.08</v>
      </c>
      <c r="U13" s="768">
        <v>3141163.2</v>
      </c>
      <c r="V13" s="737">
        <v>3.08</v>
      </c>
      <c r="W13" s="768">
        <v>3142843.2</v>
      </c>
      <c r="X13" s="737">
        <v>3.08</v>
      </c>
      <c r="Y13" s="768">
        <v>3147888.9</v>
      </c>
      <c r="Z13" s="737">
        <v>3.08</v>
      </c>
      <c r="AA13" s="768">
        <v>2999992.8</v>
      </c>
      <c r="AB13" s="737">
        <v>2.93</v>
      </c>
      <c r="AC13" s="768">
        <v>3001597.2</v>
      </c>
      <c r="AD13" s="737">
        <v>2.93</v>
      </c>
      <c r="AE13" s="768">
        <v>3003202.8</v>
      </c>
      <c r="AF13" s="737">
        <v>2.94</v>
      </c>
      <c r="AG13" s="768">
        <v>3004809</v>
      </c>
      <c r="AH13" s="737">
        <v>2.93</v>
      </c>
      <c r="AI13" s="768">
        <v>3009633</v>
      </c>
      <c r="AJ13" s="737">
        <v>2.94</v>
      </c>
      <c r="AK13" s="768">
        <v>3011242.8</v>
      </c>
      <c r="AL13" s="737">
        <v>2.93</v>
      </c>
      <c r="AM13" s="768">
        <v>3012853.2</v>
      </c>
      <c r="AN13" s="737">
        <v>2.94</v>
      </c>
      <c r="AO13" s="768">
        <v>3014464.8</v>
      </c>
      <c r="AP13" s="737">
        <v>2.94</v>
      </c>
      <c r="AQ13" s="768">
        <v>3016077</v>
      </c>
      <c r="AR13" s="737">
        <v>2.94</v>
      </c>
      <c r="AS13" s="768">
        <v>3017690.4</v>
      </c>
      <c r="AT13" s="737">
        <v>2.94</v>
      </c>
    </row>
    <row r="14" spans="1:46" ht="16.5" thickBot="1">
      <c r="A14" s="899" t="s">
        <v>129</v>
      </c>
      <c r="B14" s="928"/>
      <c r="C14" s="498">
        <f t="shared" ref="C14:H14" si="6">SUM(C10:C13)</f>
        <v>13446729.189999999</v>
      </c>
      <c r="D14" s="498">
        <f t="shared" si="6"/>
        <v>13.16</v>
      </c>
      <c r="E14" s="498">
        <f t="shared" si="6"/>
        <v>13464973.259999998</v>
      </c>
      <c r="F14" s="498">
        <f t="shared" si="6"/>
        <v>13.17</v>
      </c>
      <c r="G14" s="498">
        <f t="shared" si="6"/>
        <v>13471060.27</v>
      </c>
      <c r="H14" s="498">
        <f t="shared" si="6"/>
        <v>13.23</v>
      </c>
      <c r="I14" s="498">
        <f t="shared" ref="I14:N14" si="7">SUM(I10:I13)</f>
        <v>13477150.140000001</v>
      </c>
      <c r="J14" s="498">
        <f t="shared" si="7"/>
        <v>13.24</v>
      </c>
      <c r="K14" s="498">
        <f t="shared" si="7"/>
        <v>13483242.640000001</v>
      </c>
      <c r="L14" s="498">
        <f t="shared" si="7"/>
        <v>13.24</v>
      </c>
      <c r="M14" s="498">
        <f t="shared" si="7"/>
        <v>13489337.699999999</v>
      </c>
      <c r="N14" s="498">
        <f t="shared" si="7"/>
        <v>13.24</v>
      </c>
      <c r="O14" s="498">
        <f t="shared" ref="O14:T14" si="8">SUM(O10:O13)</f>
        <v>13507640.75</v>
      </c>
      <c r="P14" s="498">
        <f t="shared" si="8"/>
        <v>13.26</v>
      </c>
      <c r="Q14" s="498">
        <f t="shared" si="8"/>
        <v>13513747.76</v>
      </c>
      <c r="R14" s="498">
        <f t="shared" si="8"/>
        <v>13.25</v>
      </c>
      <c r="S14" s="498">
        <f t="shared" si="8"/>
        <v>13519857.42</v>
      </c>
      <c r="T14" s="498">
        <f t="shared" si="8"/>
        <v>13.270000000000001</v>
      </c>
      <c r="U14" s="498">
        <f t="shared" ref="U14:AB14" si="9">SUM(U10:U13)</f>
        <v>13525969.23</v>
      </c>
      <c r="V14" s="498">
        <f t="shared" si="9"/>
        <v>13.270000000000001</v>
      </c>
      <c r="W14" s="498">
        <f t="shared" si="9"/>
        <v>13532084.399999999</v>
      </c>
      <c r="X14" s="498">
        <f t="shared" si="9"/>
        <v>13.25</v>
      </c>
      <c r="Y14" s="498">
        <f t="shared" si="9"/>
        <v>13550446.960000001</v>
      </c>
      <c r="Z14" s="498">
        <f t="shared" si="9"/>
        <v>13.26</v>
      </c>
      <c r="AA14" s="498">
        <f t="shared" si="9"/>
        <v>13406994.07</v>
      </c>
      <c r="AB14" s="498">
        <f t="shared" si="9"/>
        <v>13.1</v>
      </c>
      <c r="AC14" s="498">
        <f t="shared" ref="AC14:AJ14" si="10">SUM(AC10:AC13)</f>
        <v>13413043.329999998</v>
      </c>
      <c r="AD14" s="498">
        <f t="shared" si="10"/>
        <v>13.11</v>
      </c>
      <c r="AE14" s="498">
        <f t="shared" si="10"/>
        <v>13419095.199999999</v>
      </c>
      <c r="AF14" s="498">
        <f t="shared" si="10"/>
        <v>13.13</v>
      </c>
      <c r="AG14" s="498">
        <f t="shared" si="10"/>
        <v>13425150.219999999</v>
      </c>
      <c r="AH14" s="498">
        <f t="shared" si="10"/>
        <v>13.11</v>
      </c>
      <c r="AI14" s="498">
        <f t="shared" si="10"/>
        <v>13443331.67</v>
      </c>
      <c r="AJ14" s="498">
        <f t="shared" si="10"/>
        <v>13.139999999999999</v>
      </c>
      <c r="AK14" s="498">
        <f t="shared" ref="AK14:AT14" si="11">SUM(AK10:AK13)</f>
        <v>13449397.460000001</v>
      </c>
      <c r="AL14" s="498">
        <f t="shared" si="11"/>
        <v>13.11</v>
      </c>
      <c r="AM14" s="498">
        <f t="shared" si="11"/>
        <v>13455466.52</v>
      </c>
      <c r="AN14" s="498">
        <f t="shared" si="11"/>
        <v>13.129999999999999</v>
      </c>
      <c r="AO14" s="498">
        <f t="shared" si="11"/>
        <v>13461538.440000001</v>
      </c>
      <c r="AP14" s="498">
        <f t="shared" si="11"/>
        <v>13.139999999999999</v>
      </c>
      <c r="AQ14" s="498">
        <f t="shared" si="11"/>
        <v>13467612.609999999</v>
      </c>
      <c r="AR14" s="498">
        <f t="shared" si="11"/>
        <v>13.12</v>
      </c>
      <c r="AS14" s="498">
        <f t="shared" si="11"/>
        <v>13473690.040000001</v>
      </c>
      <c r="AT14" s="498">
        <f t="shared" si="11"/>
        <v>13.12</v>
      </c>
    </row>
    <row r="15" spans="1:46" ht="31.5">
      <c r="A15" s="77" t="s">
        <v>41</v>
      </c>
      <c r="B15" s="78" t="s">
        <v>42</v>
      </c>
      <c r="C15" s="412"/>
      <c r="D15" s="499"/>
      <c r="E15" s="412"/>
      <c r="F15" s="499"/>
      <c r="G15" s="412"/>
      <c r="H15" s="499"/>
      <c r="I15" s="412"/>
      <c r="J15" s="499"/>
      <c r="K15" s="412"/>
      <c r="L15" s="499"/>
      <c r="M15" s="412"/>
      <c r="N15" s="499"/>
      <c r="O15" s="412"/>
      <c r="P15" s="499"/>
      <c r="Q15" s="412"/>
      <c r="R15" s="499"/>
      <c r="S15" s="412"/>
      <c r="T15" s="499"/>
      <c r="U15" s="412"/>
      <c r="V15" s="499"/>
      <c r="W15" s="412"/>
      <c r="X15" s="499"/>
      <c r="Y15" s="412"/>
      <c r="Z15" s="499"/>
      <c r="AA15" s="412"/>
      <c r="AB15" s="499"/>
      <c r="AC15" s="412"/>
      <c r="AD15" s="499"/>
      <c r="AE15" s="412"/>
      <c r="AF15" s="499"/>
      <c r="AG15" s="412"/>
      <c r="AH15" s="499"/>
      <c r="AI15" s="412"/>
      <c r="AJ15" s="499"/>
      <c r="AK15" s="412"/>
      <c r="AL15" s="499"/>
      <c r="AM15" s="412"/>
      <c r="AN15" s="499"/>
      <c r="AO15" s="412"/>
      <c r="AP15" s="499"/>
      <c r="AQ15" s="412"/>
      <c r="AR15" s="499"/>
      <c r="AS15" s="412"/>
      <c r="AT15" s="499"/>
    </row>
    <row r="16" spans="1:46" ht="16.5" thickBot="1">
      <c r="A16" s="817">
        <v>22048622</v>
      </c>
      <c r="B16" s="818" t="s">
        <v>138</v>
      </c>
      <c r="C16" s="821">
        <v>1706400</v>
      </c>
      <c r="D16" s="499">
        <v>1.67</v>
      </c>
      <c r="E16" s="821">
        <v>1706400</v>
      </c>
      <c r="F16" s="499">
        <v>1.67</v>
      </c>
      <c r="G16" s="821">
        <v>1706400</v>
      </c>
      <c r="H16" s="499">
        <v>1.67</v>
      </c>
      <c r="I16" s="821">
        <v>1706400</v>
      </c>
      <c r="J16" s="499">
        <v>1.67</v>
      </c>
      <c r="K16" s="821">
        <v>1706400</v>
      </c>
      <c r="L16" s="499">
        <v>1.68</v>
      </c>
      <c r="M16" s="821">
        <v>1706400</v>
      </c>
      <c r="N16" s="499">
        <v>1.68</v>
      </c>
      <c r="O16" s="821">
        <v>1706400</v>
      </c>
      <c r="P16" s="499">
        <v>1.68</v>
      </c>
      <c r="Q16" s="821">
        <v>1706400</v>
      </c>
      <c r="R16" s="499">
        <v>1.68</v>
      </c>
      <c r="S16" s="821">
        <v>1706400</v>
      </c>
      <c r="T16" s="499">
        <v>1.68</v>
      </c>
      <c r="U16" s="821">
        <v>1706400</v>
      </c>
      <c r="V16" s="499">
        <v>1.68</v>
      </c>
      <c r="W16" s="821">
        <v>1706400</v>
      </c>
      <c r="X16" s="499">
        <v>1.68</v>
      </c>
      <c r="Y16" s="821">
        <v>1706400</v>
      </c>
      <c r="Z16" s="499">
        <v>1.68</v>
      </c>
      <c r="AA16" s="821">
        <v>1706400</v>
      </c>
      <c r="AB16" s="499">
        <v>1.68</v>
      </c>
      <c r="AC16" s="821">
        <v>1706400</v>
      </c>
      <c r="AD16" s="499">
        <v>1.68</v>
      </c>
      <c r="AE16" s="821">
        <v>1706400</v>
      </c>
      <c r="AF16" s="499">
        <v>1.67</v>
      </c>
      <c r="AG16" s="821">
        <v>1706400</v>
      </c>
      <c r="AH16" s="499">
        <v>1.67</v>
      </c>
      <c r="AI16" s="821">
        <v>1706400</v>
      </c>
      <c r="AJ16" s="499">
        <v>1.67</v>
      </c>
      <c r="AK16" s="821">
        <v>1706400</v>
      </c>
      <c r="AL16" s="499">
        <v>1.67</v>
      </c>
      <c r="AM16" s="821">
        <v>1706400</v>
      </c>
      <c r="AN16" s="499">
        <v>1.67</v>
      </c>
      <c r="AO16" s="821">
        <v>1706400</v>
      </c>
      <c r="AP16" s="499">
        <v>1.67</v>
      </c>
      <c r="AQ16" s="821">
        <v>1706400</v>
      </c>
      <c r="AR16" s="499">
        <v>1.67</v>
      </c>
      <c r="AS16" s="821">
        <v>1706400</v>
      </c>
      <c r="AT16" s="499">
        <v>1.67</v>
      </c>
    </row>
    <row r="17" spans="1:46" ht="16.5" thickBot="1">
      <c r="A17" s="920" t="s">
        <v>127</v>
      </c>
      <c r="B17" s="920"/>
      <c r="C17" s="414">
        <f>SUM(C15:C16)</f>
        <v>1706400</v>
      </c>
      <c r="D17" s="414">
        <v>1.67</v>
      </c>
      <c r="E17" s="414">
        <f>SUM(E15:E16)</f>
        <v>1706400</v>
      </c>
      <c r="F17" s="414">
        <v>1.67</v>
      </c>
      <c r="G17" s="414">
        <f>SUM(G15:G16)</f>
        <v>1706400</v>
      </c>
      <c r="H17" s="414">
        <v>1.67</v>
      </c>
      <c r="I17" s="414">
        <f>SUM(I15:I16)</f>
        <v>1706400</v>
      </c>
      <c r="J17" s="414">
        <v>1.67</v>
      </c>
      <c r="K17" s="414">
        <f>SUM(K15:K16)</f>
        <v>1706400</v>
      </c>
      <c r="L17" s="414">
        <f>SUM(L15:L16)</f>
        <v>1.68</v>
      </c>
      <c r="M17" s="414">
        <f>SUM(M15:M16)</f>
        <v>1706400</v>
      </c>
      <c r="N17" s="414">
        <v>1.67</v>
      </c>
      <c r="O17" s="414">
        <f>SUM(O15:O16)</f>
        <v>1706400</v>
      </c>
      <c r="P17" s="414">
        <v>1.67</v>
      </c>
      <c r="Q17" s="414">
        <f>SUM(Q15:Q16)</f>
        <v>1706400</v>
      </c>
      <c r="R17" s="414">
        <v>1.67</v>
      </c>
      <c r="S17" s="414">
        <f>SUM(S15:S16)</f>
        <v>1706400</v>
      </c>
      <c r="T17" s="414">
        <v>1.67</v>
      </c>
      <c r="U17" s="414">
        <f>SUM(U15:U16)</f>
        <v>1706400</v>
      </c>
      <c r="V17" s="414">
        <v>1.67</v>
      </c>
      <c r="W17" s="414">
        <f>SUM(W15:W16)</f>
        <v>1706400</v>
      </c>
      <c r="X17" s="414">
        <v>1.67</v>
      </c>
      <c r="Y17" s="414">
        <f>SUM(Y15:Y16)</f>
        <v>1706400</v>
      </c>
      <c r="Z17" s="414">
        <v>1.67</v>
      </c>
      <c r="AA17" s="414">
        <f>SUM(AA15:AA16)</f>
        <v>1706400</v>
      </c>
      <c r="AB17" s="414">
        <v>1.67</v>
      </c>
      <c r="AC17" s="414">
        <f>SUM(AC15:AC16)</f>
        <v>1706400</v>
      </c>
      <c r="AD17" s="414">
        <v>1.67</v>
      </c>
      <c r="AE17" s="414">
        <f>SUM(AE15:AE16)</f>
        <v>1706400</v>
      </c>
      <c r="AF17" s="414">
        <v>1.67</v>
      </c>
      <c r="AG17" s="414">
        <f>SUM(AG15:AG16)</f>
        <v>1706400</v>
      </c>
      <c r="AH17" s="414">
        <v>1.67</v>
      </c>
      <c r="AI17" s="414">
        <f>SUM(AI15:AI16)</f>
        <v>1706400</v>
      </c>
      <c r="AJ17" s="414">
        <v>1.67</v>
      </c>
      <c r="AK17" s="414">
        <f>SUM(AK15:AK16)</f>
        <v>1706400</v>
      </c>
      <c r="AL17" s="414">
        <v>1.66</v>
      </c>
      <c r="AM17" s="414">
        <f>SUM(AM15:AM16)</f>
        <v>1706400</v>
      </c>
      <c r="AN17" s="414">
        <v>1.66</v>
      </c>
      <c r="AO17" s="414">
        <f>SUM(AO15:AO16)</f>
        <v>1706400</v>
      </c>
      <c r="AP17" s="414">
        <v>1.66</v>
      </c>
      <c r="AQ17" s="414">
        <f>SUM(AQ15:AQ16)</f>
        <v>1706400</v>
      </c>
      <c r="AR17" s="414">
        <v>1.66</v>
      </c>
      <c r="AS17" s="414">
        <f>SUM(AS15:AS16)</f>
        <v>1706400</v>
      </c>
      <c r="AT17" s="414">
        <v>1.66</v>
      </c>
    </row>
    <row r="18" spans="1:46">
      <c r="A18" s="704" t="s">
        <v>115</v>
      </c>
      <c r="B18" s="692"/>
      <c r="C18" s="500">
        <v>550495</v>
      </c>
      <c r="D18" s="769">
        <v>0.54</v>
      </c>
      <c r="E18" s="500">
        <v>550495</v>
      </c>
      <c r="F18" s="769">
        <v>0.54</v>
      </c>
      <c r="G18" s="500">
        <v>550495</v>
      </c>
      <c r="H18" s="769">
        <v>0.55000000000000004</v>
      </c>
      <c r="I18" s="500">
        <v>550495</v>
      </c>
      <c r="J18" s="769">
        <v>0.54</v>
      </c>
      <c r="K18" s="500">
        <v>550495</v>
      </c>
      <c r="L18" s="769">
        <v>0.54</v>
      </c>
      <c r="M18" s="500">
        <v>550495</v>
      </c>
      <c r="N18" s="769">
        <v>0.54</v>
      </c>
      <c r="O18" s="500">
        <v>550495</v>
      </c>
      <c r="P18" s="769">
        <v>0.54</v>
      </c>
      <c r="Q18" s="500">
        <v>550495</v>
      </c>
      <c r="R18" s="769">
        <v>0.54</v>
      </c>
      <c r="S18" s="500">
        <v>550495</v>
      </c>
      <c r="T18" s="769">
        <v>0.55000000000000004</v>
      </c>
      <c r="U18" s="500">
        <v>550495</v>
      </c>
      <c r="V18" s="769">
        <v>0.55000000000000004</v>
      </c>
      <c r="W18" s="500">
        <v>550495</v>
      </c>
      <c r="X18" s="769">
        <v>0.54</v>
      </c>
      <c r="Y18" s="500">
        <v>550495</v>
      </c>
      <c r="Z18" s="769">
        <v>0.54</v>
      </c>
      <c r="AA18" s="500">
        <v>550495</v>
      </c>
      <c r="AB18" s="769">
        <v>0.54</v>
      </c>
      <c r="AC18" s="500">
        <v>550495</v>
      </c>
      <c r="AD18" s="769">
        <v>0.54</v>
      </c>
      <c r="AE18" s="500">
        <v>550495</v>
      </c>
      <c r="AF18" s="769">
        <v>0.54</v>
      </c>
      <c r="AG18" s="500">
        <v>550495</v>
      </c>
      <c r="AH18" s="769">
        <v>0.54</v>
      </c>
      <c r="AI18" s="500">
        <v>550495</v>
      </c>
      <c r="AJ18" s="769">
        <v>0.54</v>
      </c>
      <c r="AK18" s="500">
        <v>550495</v>
      </c>
      <c r="AL18" s="769">
        <v>0.54</v>
      </c>
      <c r="AM18" s="500">
        <v>550495</v>
      </c>
      <c r="AN18" s="769">
        <v>0.54</v>
      </c>
      <c r="AO18" s="500">
        <v>550495</v>
      </c>
      <c r="AP18" s="769">
        <v>0.54</v>
      </c>
      <c r="AQ18" s="500">
        <v>550495</v>
      </c>
      <c r="AR18" s="769">
        <v>0.53</v>
      </c>
      <c r="AS18" s="500">
        <v>550495</v>
      </c>
      <c r="AT18" s="769">
        <v>0.53</v>
      </c>
    </row>
    <row r="19" spans="1:46">
      <c r="A19" s="704" t="s">
        <v>116</v>
      </c>
      <c r="B19" s="692"/>
      <c r="C19" s="502">
        <v>1188246.17</v>
      </c>
      <c r="D19" s="770">
        <v>1.1599999999999999</v>
      </c>
      <c r="E19" s="502">
        <v>1188246.17</v>
      </c>
      <c r="F19" s="770">
        <v>1.1599999999999999</v>
      </c>
      <c r="G19" s="502">
        <v>1188246.17</v>
      </c>
      <c r="H19" s="770">
        <v>1.17</v>
      </c>
      <c r="I19" s="502">
        <v>1188246.17</v>
      </c>
      <c r="J19" s="770">
        <v>1.17</v>
      </c>
      <c r="K19" s="502">
        <v>1188246.17</v>
      </c>
      <c r="L19" s="770">
        <v>1.17</v>
      </c>
      <c r="M19" s="502">
        <v>1188246.17</v>
      </c>
      <c r="N19" s="770">
        <v>1.17</v>
      </c>
      <c r="O19" s="502">
        <v>1188246.17</v>
      </c>
      <c r="P19" s="770">
        <v>1.17</v>
      </c>
      <c r="Q19" s="502">
        <v>1188246.17</v>
      </c>
      <c r="R19" s="770">
        <v>1.17</v>
      </c>
      <c r="S19" s="502">
        <v>1188246.17</v>
      </c>
      <c r="T19" s="770">
        <v>1.17</v>
      </c>
      <c r="U19" s="502">
        <v>1188246.17</v>
      </c>
      <c r="V19" s="770">
        <v>1.17</v>
      </c>
      <c r="W19" s="502">
        <v>1188246.17</v>
      </c>
      <c r="X19" s="770">
        <v>1.1599999999999999</v>
      </c>
      <c r="Y19" s="502">
        <v>1188246.17</v>
      </c>
      <c r="Z19" s="770">
        <v>1.1599999999999999</v>
      </c>
      <c r="AA19" s="502">
        <v>1188246.17</v>
      </c>
      <c r="AB19" s="770">
        <v>1.1499999999999999</v>
      </c>
      <c r="AC19" s="502">
        <v>1188246.17</v>
      </c>
      <c r="AD19" s="770">
        <v>1.1499999999999999</v>
      </c>
      <c r="AE19" s="502">
        <v>1188246.17</v>
      </c>
      <c r="AF19" s="770">
        <v>1.1599999999999999</v>
      </c>
      <c r="AG19" s="502">
        <v>1188246.17</v>
      </c>
      <c r="AH19" s="770">
        <v>1.1599999999999999</v>
      </c>
      <c r="AI19" s="502">
        <v>1188246.17</v>
      </c>
      <c r="AJ19" s="770">
        <v>1.1599999999999999</v>
      </c>
      <c r="AK19" s="502">
        <v>1188246.17</v>
      </c>
      <c r="AL19" s="770">
        <v>1.1599999999999999</v>
      </c>
      <c r="AM19" s="502">
        <v>1188246.17</v>
      </c>
      <c r="AN19" s="770">
        <v>1.1599999999999999</v>
      </c>
      <c r="AO19" s="502">
        <v>1188246.17</v>
      </c>
      <c r="AP19" s="770">
        <v>1.1599999999999999</v>
      </c>
      <c r="AQ19" s="502">
        <v>1188246.17</v>
      </c>
      <c r="AR19" s="770">
        <v>1.1599999999999999</v>
      </c>
      <c r="AS19" s="502">
        <v>1188246.17</v>
      </c>
      <c r="AT19" s="770">
        <v>1.1599999999999999</v>
      </c>
    </row>
    <row r="20" spans="1:46" ht="16.5" thickBot="1">
      <c r="A20" s="704" t="s">
        <v>117</v>
      </c>
      <c r="B20" s="692"/>
      <c r="C20" s="503">
        <v>5267242.53</v>
      </c>
      <c r="D20" s="769">
        <v>5.15</v>
      </c>
      <c r="E20" s="503">
        <v>5267242.53</v>
      </c>
      <c r="F20" s="769">
        <v>5.15</v>
      </c>
      <c r="G20" s="503">
        <v>5267242.53</v>
      </c>
      <c r="H20" s="769">
        <v>5.17</v>
      </c>
      <c r="I20" s="503">
        <v>5267242.53</v>
      </c>
      <c r="J20" s="769">
        <v>5.17</v>
      </c>
      <c r="K20" s="503">
        <v>5267242.53</v>
      </c>
      <c r="L20" s="769">
        <v>5.17</v>
      </c>
      <c r="M20" s="503">
        <v>5267242.53</v>
      </c>
      <c r="N20" s="769">
        <v>5.17</v>
      </c>
      <c r="O20" s="503">
        <v>5267242.53</v>
      </c>
      <c r="P20" s="769">
        <v>5.17</v>
      </c>
      <c r="Q20" s="503">
        <v>5267242.53</v>
      </c>
      <c r="R20" s="769">
        <v>5.16</v>
      </c>
      <c r="S20" s="503">
        <v>5267242.53</v>
      </c>
      <c r="T20" s="769">
        <v>5.16</v>
      </c>
      <c r="U20" s="503">
        <v>5267242.53</v>
      </c>
      <c r="V20" s="769">
        <v>5.16</v>
      </c>
      <c r="W20" s="503">
        <v>5267242.53</v>
      </c>
      <c r="X20" s="769">
        <v>5.16</v>
      </c>
      <c r="Y20" s="503">
        <v>5267242.53</v>
      </c>
      <c r="Z20" s="769">
        <v>5.16</v>
      </c>
      <c r="AA20" s="503">
        <v>5267242.53</v>
      </c>
      <c r="AB20" s="769">
        <v>5.16</v>
      </c>
      <c r="AC20" s="503">
        <v>5267242.53</v>
      </c>
      <c r="AD20" s="769">
        <v>5.16</v>
      </c>
      <c r="AE20" s="503">
        <v>5267242.53</v>
      </c>
      <c r="AF20" s="769">
        <v>5.15</v>
      </c>
      <c r="AG20" s="503">
        <v>5267242.53</v>
      </c>
      <c r="AH20" s="769">
        <v>5.14</v>
      </c>
      <c r="AI20" s="503">
        <v>5267242.53</v>
      </c>
      <c r="AJ20" s="769">
        <v>5.15</v>
      </c>
      <c r="AK20" s="503">
        <v>5267242.53</v>
      </c>
      <c r="AL20" s="769">
        <v>5.13</v>
      </c>
      <c r="AM20" s="503">
        <v>5267242.53</v>
      </c>
      <c r="AN20" s="769">
        <v>5.14</v>
      </c>
      <c r="AO20" s="503">
        <v>5267242.53</v>
      </c>
      <c r="AP20" s="769">
        <v>5.14</v>
      </c>
      <c r="AQ20" s="503">
        <v>5267242.53</v>
      </c>
      <c r="AR20" s="769">
        <v>5.13</v>
      </c>
      <c r="AS20" s="503">
        <v>5267242.53</v>
      </c>
      <c r="AT20" s="769">
        <v>5.13</v>
      </c>
    </row>
    <row r="21" spans="1:46" ht="16.5" thickBot="1">
      <c r="A21" s="903" t="s">
        <v>126</v>
      </c>
      <c r="B21" s="904"/>
      <c r="C21" s="414">
        <f t="shared" ref="C21:H21" si="12">SUM(C18:C20)</f>
        <v>7005983.7000000002</v>
      </c>
      <c r="D21" s="414">
        <f t="shared" si="12"/>
        <v>6.8500000000000005</v>
      </c>
      <c r="E21" s="414">
        <f t="shared" si="12"/>
        <v>7005983.7000000002</v>
      </c>
      <c r="F21" s="414">
        <f t="shared" si="12"/>
        <v>6.8500000000000005</v>
      </c>
      <c r="G21" s="414">
        <f t="shared" si="12"/>
        <v>7005983.7000000002</v>
      </c>
      <c r="H21" s="414">
        <f t="shared" si="12"/>
        <v>6.89</v>
      </c>
      <c r="I21" s="414">
        <f t="shared" ref="I21:N21" si="13">SUM(I18:I20)</f>
        <v>7005983.7000000002</v>
      </c>
      <c r="J21" s="414">
        <f t="shared" si="13"/>
        <v>6.88</v>
      </c>
      <c r="K21" s="414">
        <f t="shared" si="13"/>
        <v>7005983.7000000002</v>
      </c>
      <c r="L21" s="414">
        <f t="shared" si="13"/>
        <v>6.88</v>
      </c>
      <c r="M21" s="414">
        <f t="shared" si="13"/>
        <v>7005983.7000000002</v>
      </c>
      <c r="N21" s="414">
        <f t="shared" si="13"/>
        <v>6.88</v>
      </c>
      <c r="O21" s="414">
        <f t="shared" ref="O21:T21" si="14">SUM(O18:O20)</f>
        <v>7005983.7000000002</v>
      </c>
      <c r="P21" s="414">
        <f t="shared" si="14"/>
        <v>6.88</v>
      </c>
      <c r="Q21" s="414">
        <f t="shared" si="14"/>
        <v>7005983.7000000002</v>
      </c>
      <c r="R21" s="414">
        <f t="shared" si="14"/>
        <v>6.87</v>
      </c>
      <c r="S21" s="414">
        <f t="shared" si="14"/>
        <v>7005983.7000000002</v>
      </c>
      <c r="T21" s="414">
        <f t="shared" si="14"/>
        <v>6.88</v>
      </c>
      <c r="U21" s="414">
        <f t="shared" ref="U21:AB21" si="15">SUM(U18:U20)</f>
        <v>7005983.7000000002</v>
      </c>
      <c r="V21" s="414">
        <f t="shared" si="15"/>
        <v>6.88</v>
      </c>
      <c r="W21" s="414">
        <f t="shared" si="15"/>
        <v>7005983.7000000002</v>
      </c>
      <c r="X21" s="414">
        <f t="shared" si="15"/>
        <v>6.86</v>
      </c>
      <c r="Y21" s="414">
        <f t="shared" si="15"/>
        <v>7005983.7000000002</v>
      </c>
      <c r="Z21" s="414">
        <f t="shared" si="15"/>
        <v>6.86</v>
      </c>
      <c r="AA21" s="414">
        <f t="shared" si="15"/>
        <v>7005983.7000000002</v>
      </c>
      <c r="AB21" s="414">
        <f t="shared" si="15"/>
        <v>6.85</v>
      </c>
      <c r="AC21" s="414">
        <f t="shared" ref="AC21:AJ21" si="16">SUM(AC18:AC20)</f>
        <v>7005983.7000000002</v>
      </c>
      <c r="AD21" s="414">
        <f t="shared" si="16"/>
        <v>6.85</v>
      </c>
      <c r="AE21" s="414">
        <f t="shared" si="16"/>
        <v>7005983.7000000002</v>
      </c>
      <c r="AF21" s="414">
        <f t="shared" si="16"/>
        <v>6.8500000000000005</v>
      </c>
      <c r="AG21" s="414">
        <f t="shared" si="16"/>
        <v>7005983.7000000002</v>
      </c>
      <c r="AH21" s="414">
        <f t="shared" si="16"/>
        <v>6.84</v>
      </c>
      <c r="AI21" s="414">
        <f t="shared" si="16"/>
        <v>7005983.7000000002</v>
      </c>
      <c r="AJ21" s="414">
        <f t="shared" si="16"/>
        <v>6.8500000000000005</v>
      </c>
      <c r="AK21" s="414">
        <f t="shared" ref="AK21:AT21" si="17">SUM(AK18:AK20)</f>
        <v>7005983.7000000002</v>
      </c>
      <c r="AL21" s="414">
        <f t="shared" si="17"/>
        <v>6.83</v>
      </c>
      <c r="AM21" s="414">
        <f t="shared" si="17"/>
        <v>7005983.7000000002</v>
      </c>
      <c r="AN21" s="414">
        <f t="shared" si="17"/>
        <v>6.84</v>
      </c>
      <c r="AO21" s="414">
        <f t="shared" si="17"/>
        <v>7005983.7000000002</v>
      </c>
      <c r="AP21" s="414">
        <f t="shared" si="17"/>
        <v>6.84</v>
      </c>
      <c r="AQ21" s="414">
        <f t="shared" si="17"/>
        <v>7005983.7000000002</v>
      </c>
      <c r="AR21" s="414">
        <f t="shared" si="17"/>
        <v>6.82</v>
      </c>
      <c r="AS21" s="414">
        <f t="shared" si="17"/>
        <v>7005983.7000000002</v>
      </c>
      <c r="AT21" s="414">
        <f t="shared" si="17"/>
        <v>6.82</v>
      </c>
    </row>
    <row r="22" spans="1:46">
      <c r="A22" s="96" t="s">
        <v>45</v>
      </c>
      <c r="B22" s="56" t="s">
        <v>58</v>
      </c>
      <c r="C22" s="831">
        <v>0</v>
      </c>
      <c r="D22" s="826">
        <v>0</v>
      </c>
      <c r="E22" s="831">
        <v>0</v>
      </c>
      <c r="F22" s="826">
        <v>0</v>
      </c>
      <c r="G22" s="831">
        <v>0</v>
      </c>
      <c r="H22" s="826">
        <v>0</v>
      </c>
      <c r="I22" s="831">
        <v>0</v>
      </c>
      <c r="J22" s="826">
        <v>0</v>
      </c>
      <c r="K22" s="831">
        <v>0</v>
      </c>
      <c r="L22" s="826">
        <v>0</v>
      </c>
      <c r="M22" s="831">
        <v>0</v>
      </c>
      <c r="N22" s="826">
        <v>0</v>
      </c>
      <c r="O22" s="831">
        <v>0</v>
      </c>
      <c r="P22" s="826">
        <v>0</v>
      </c>
      <c r="Q22" s="831">
        <v>0</v>
      </c>
      <c r="R22" s="826">
        <v>0</v>
      </c>
      <c r="S22" s="831">
        <v>0</v>
      </c>
      <c r="T22" s="826">
        <v>0</v>
      </c>
      <c r="U22" s="831">
        <v>0</v>
      </c>
      <c r="V22" s="826">
        <v>0</v>
      </c>
      <c r="W22" s="831">
        <v>0</v>
      </c>
      <c r="X22" s="826">
        <v>0</v>
      </c>
      <c r="Y22" s="831">
        <v>0</v>
      </c>
      <c r="Z22" s="826">
        <v>0</v>
      </c>
      <c r="AA22" s="831">
        <v>0</v>
      </c>
      <c r="AB22" s="826">
        <v>0</v>
      </c>
      <c r="AC22" s="831">
        <v>0</v>
      </c>
      <c r="AD22" s="826">
        <v>0</v>
      </c>
      <c r="AE22" s="831">
        <v>0</v>
      </c>
      <c r="AF22" s="826">
        <v>0</v>
      </c>
      <c r="AG22" s="831">
        <v>0</v>
      </c>
      <c r="AH22" s="826">
        <v>0</v>
      </c>
      <c r="AI22" s="831">
        <v>0</v>
      </c>
      <c r="AJ22" s="826">
        <v>0</v>
      </c>
      <c r="AK22" s="831">
        <v>0</v>
      </c>
      <c r="AL22" s="826">
        <v>0</v>
      </c>
      <c r="AM22" s="831">
        <v>0</v>
      </c>
      <c r="AN22" s="826">
        <v>0</v>
      </c>
      <c r="AO22" s="831">
        <v>0</v>
      </c>
      <c r="AP22" s="826">
        <v>0</v>
      </c>
      <c r="AQ22" s="831">
        <v>0</v>
      </c>
      <c r="AR22" s="826">
        <v>0</v>
      </c>
      <c r="AS22" s="831">
        <v>0</v>
      </c>
      <c r="AT22" s="826">
        <v>0</v>
      </c>
    </row>
    <row r="23" spans="1:46">
      <c r="A23" s="99" t="s">
        <v>45</v>
      </c>
      <c r="B23" s="56" t="s">
        <v>58</v>
      </c>
      <c r="C23" s="831">
        <v>129603.28</v>
      </c>
      <c r="D23" s="826">
        <v>0.13</v>
      </c>
      <c r="E23" s="831">
        <v>129603.28</v>
      </c>
      <c r="F23" s="826">
        <v>0.13</v>
      </c>
      <c r="G23" s="831">
        <v>6254.23</v>
      </c>
      <c r="H23" s="826">
        <v>0.01</v>
      </c>
      <c r="I23" s="831">
        <v>55723.53</v>
      </c>
      <c r="J23" s="826">
        <v>0.05</v>
      </c>
      <c r="K23" s="831">
        <v>55723.53</v>
      </c>
      <c r="L23" s="826">
        <v>0.05</v>
      </c>
      <c r="M23" s="831">
        <v>55723.53</v>
      </c>
      <c r="N23" s="826">
        <v>0.05</v>
      </c>
      <c r="O23" s="831">
        <v>121069.16</v>
      </c>
      <c r="P23" s="826">
        <v>0.12</v>
      </c>
      <c r="Q23" s="831">
        <v>140108.12</v>
      </c>
      <c r="R23" s="826">
        <v>0.14000000000000001</v>
      </c>
      <c r="S23" s="831">
        <v>125108.12</v>
      </c>
      <c r="T23" s="826">
        <v>0.12</v>
      </c>
      <c r="U23" s="831">
        <v>4251.17</v>
      </c>
      <c r="V23" s="826">
        <v>0</v>
      </c>
      <c r="W23" s="831">
        <v>4251.17</v>
      </c>
      <c r="X23" s="826">
        <v>0</v>
      </c>
      <c r="Y23" s="831">
        <v>11844.79</v>
      </c>
      <c r="Z23" s="826">
        <v>0.01</v>
      </c>
      <c r="AA23" s="831">
        <v>12514.09</v>
      </c>
      <c r="AB23" s="826">
        <v>0.01</v>
      </c>
      <c r="AC23" s="831">
        <v>14.09</v>
      </c>
      <c r="AD23" s="826">
        <v>0</v>
      </c>
      <c r="AE23" s="831">
        <v>149594.09</v>
      </c>
      <c r="AF23" s="826">
        <v>0.15</v>
      </c>
      <c r="AG23" s="831">
        <v>149594.09</v>
      </c>
      <c r="AH23" s="826">
        <v>0.15</v>
      </c>
      <c r="AI23" s="831">
        <v>149594.09</v>
      </c>
      <c r="AJ23" s="826">
        <v>0.15</v>
      </c>
      <c r="AK23" s="831">
        <v>149594.09</v>
      </c>
      <c r="AL23" s="826">
        <v>0.15</v>
      </c>
      <c r="AM23" s="831">
        <v>468298.19</v>
      </c>
      <c r="AN23" s="826">
        <v>0.46</v>
      </c>
      <c r="AO23" s="831">
        <v>18298.189999999999</v>
      </c>
      <c r="AP23" s="826">
        <v>0.02</v>
      </c>
      <c r="AQ23" s="831">
        <v>18298.189999999999</v>
      </c>
      <c r="AR23" s="826">
        <v>0.02</v>
      </c>
      <c r="AS23" s="831">
        <v>18298.189999999999</v>
      </c>
      <c r="AT23" s="826">
        <v>0.02</v>
      </c>
    </row>
    <row r="24" spans="1:46">
      <c r="A24" s="99" t="s">
        <v>45</v>
      </c>
      <c r="B24" s="56" t="s">
        <v>58</v>
      </c>
      <c r="C24" s="831">
        <v>0</v>
      </c>
      <c r="D24" s="826">
        <v>0</v>
      </c>
      <c r="E24" s="831">
        <v>0</v>
      </c>
      <c r="F24" s="826">
        <v>0</v>
      </c>
      <c r="G24" s="831">
        <v>0</v>
      </c>
      <c r="H24" s="826">
        <v>0</v>
      </c>
      <c r="I24" s="831">
        <v>0</v>
      </c>
      <c r="J24" s="826">
        <v>0</v>
      </c>
      <c r="K24" s="831">
        <v>6313</v>
      </c>
      <c r="L24" s="826">
        <v>0.01</v>
      </c>
      <c r="M24" s="831">
        <v>6313</v>
      </c>
      <c r="N24" s="826">
        <v>0.01</v>
      </c>
      <c r="O24" s="831">
        <v>6313</v>
      </c>
      <c r="P24" s="826">
        <v>0.01</v>
      </c>
      <c r="Q24" s="831">
        <v>6313</v>
      </c>
      <c r="R24" s="826">
        <v>0.01</v>
      </c>
      <c r="S24" s="831">
        <v>0</v>
      </c>
      <c r="T24" s="826">
        <v>0</v>
      </c>
      <c r="U24" s="831">
        <v>0</v>
      </c>
      <c r="V24" s="826">
        <v>0</v>
      </c>
      <c r="W24" s="831">
        <v>0</v>
      </c>
      <c r="X24" s="826">
        <v>0</v>
      </c>
      <c r="Y24" s="831">
        <v>0</v>
      </c>
      <c r="Z24" s="826">
        <v>0</v>
      </c>
      <c r="AA24" s="831">
        <v>0</v>
      </c>
      <c r="AB24" s="826">
        <v>0</v>
      </c>
      <c r="AC24" s="831">
        <v>0</v>
      </c>
      <c r="AD24" s="826">
        <v>0</v>
      </c>
      <c r="AE24" s="831">
        <v>0</v>
      </c>
      <c r="AF24" s="826">
        <v>0</v>
      </c>
      <c r="AG24" s="831">
        <v>0</v>
      </c>
      <c r="AH24" s="826">
        <v>0</v>
      </c>
      <c r="AI24" s="831">
        <v>0</v>
      </c>
      <c r="AJ24" s="826">
        <v>0</v>
      </c>
      <c r="AK24" s="831">
        <v>0</v>
      </c>
      <c r="AL24" s="826">
        <v>0</v>
      </c>
      <c r="AM24" s="831">
        <v>0</v>
      </c>
      <c r="AN24" s="826">
        <v>0</v>
      </c>
      <c r="AO24" s="831">
        <v>0</v>
      </c>
      <c r="AP24" s="826">
        <v>0</v>
      </c>
      <c r="AQ24" s="831">
        <v>0</v>
      </c>
      <c r="AR24" s="826">
        <v>0</v>
      </c>
      <c r="AS24" s="831">
        <v>0</v>
      </c>
      <c r="AT24" s="826">
        <v>0</v>
      </c>
    </row>
    <row r="25" spans="1:46" ht="16.5" thickBot="1">
      <c r="A25" s="101"/>
      <c r="C25" s="831">
        <v>5727.97</v>
      </c>
      <c r="D25" s="826">
        <v>0.01</v>
      </c>
      <c r="E25" s="831">
        <v>5727.97</v>
      </c>
      <c r="F25" s="826">
        <v>0.01</v>
      </c>
      <c r="G25" s="831">
        <v>7308.59</v>
      </c>
      <c r="H25" s="826">
        <v>0.01</v>
      </c>
      <c r="I25" s="831">
        <v>5769.7</v>
      </c>
      <c r="J25" s="826">
        <v>0.01</v>
      </c>
      <c r="K25" s="831">
        <v>5769.7</v>
      </c>
      <c r="L25" s="826">
        <v>0.01</v>
      </c>
      <c r="M25" s="832">
        <v>15524.7</v>
      </c>
      <c r="N25" s="826">
        <v>0.02</v>
      </c>
      <c r="O25" s="832">
        <v>15524.7</v>
      </c>
      <c r="P25" s="826">
        <v>0.02</v>
      </c>
      <c r="Q25" s="832">
        <v>22804.7</v>
      </c>
      <c r="R25" s="826">
        <v>0.02</v>
      </c>
      <c r="S25" s="832">
        <v>4046.67</v>
      </c>
      <c r="T25" s="826">
        <v>0</v>
      </c>
      <c r="U25" s="831">
        <v>4046.67</v>
      </c>
      <c r="V25" s="826">
        <v>0</v>
      </c>
      <c r="W25" s="831">
        <v>4046.67</v>
      </c>
      <c r="X25" s="826">
        <v>0</v>
      </c>
      <c r="Y25" s="831">
        <v>4046.67</v>
      </c>
      <c r="Z25" s="826">
        <v>0</v>
      </c>
      <c r="AA25" s="831">
        <v>4046.67</v>
      </c>
      <c r="AB25" s="826">
        <v>0</v>
      </c>
      <c r="AC25" s="831">
        <v>7068.19</v>
      </c>
      <c r="AD25" s="826">
        <v>0.01</v>
      </c>
      <c r="AE25" s="831">
        <v>6568.19</v>
      </c>
      <c r="AF25" s="826">
        <v>0.01</v>
      </c>
      <c r="AG25" s="831">
        <v>6568.19</v>
      </c>
      <c r="AH25" s="826">
        <v>0.01</v>
      </c>
      <c r="AI25" s="831">
        <v>6568.19</v>
      </c>
      <c r="AJ25" s="826">
        <v>0.01</v>
      </c>
      <c r="AK25" s="831">
        <v>7321.98</v>
      </c>
      <c r="AL25" s="826">
        <v>0.01</v>
      </c>
      <c r="AM25" s="831">
        <v>7021.98</v>
      </c>
      <c r="AN25" s="826">
        <v>0.01</v>
      </c>
      <c r="AO25" s="831">
        <v>9281.44</v>
      </c>
      <c r="AP25" s="826">
        <v>0.01</v>
      </c>
      <c r="AQ25" s="831">
        <v>9281.44</v>
      </c>
      <c r="AR25" s="826">
        <v>0.01</v>
      </c>
      <c r="AS25" s="831">
        <v>9281.44</v>
      </c>
      <c r="AT25" s="826">
        <v>0.01</v>
      </c>
    </row>
    <row r="26" spans="1:46">
      <c r="A26" s="101"/>
      <c r="B26" s="56" t="s">
        <v>58</v>
      </c>
      <c r="C26" s="48">
        <v>4500000</v>
      </c>
      <c r="D26" s="826">
        <v>4.4000000000000004</v>
      </c>
      <c r="E26" s="48">
        <v>4500000</v>
      </c>
      <c r="F26" s="826">
        <v>4.4000000000000004</v>
      </c>
      <c r="G26" s="48">
        <v>4500000</v>
      </c>
      <c r="H26" s="826">
        <v>4.42</v>
      </c>
      <c r="I26" s="48">
        <v>4500000</v>
      </c>
      <c r="J26" s="826">
        <v>4.42</v>
      </c>
      <c r="K26" s="48">
        <v>4500000</v>
      </c>
      <c r="L26" s="826">
        <v>4.42</v>
      </c>
      <c r="M26" s="48">
        <v>4500000</v>
      </c>
      <c r="N26" s="826">
        <v>4.42</v>
      </c>
      <c r="O26" s="48">
        <v>4500000</v>
      </c>
      <c r="P26" s="826">
        <v>4.42</v>
      </c>
      <c r="Q26" s="48">
        <v>4500000</v>
      </c>
      <c r="R26" s="826">
        <v>4.41</v>
      </c>
      <c r="S26" s="48">
        <v>4500000</v>
      </c>
      <c r="T26" s="826">
        <v>4.42</v>
      </c>
      <c r="U26" s="594">
        <v>3000000</v>
      </c>
      <c r="V26" s="826">
        <v>2.9499999999999997</v>
      </c>
      <c r="W26" s="594">
        <v>3000000</v>
      </c>
      <c r="X26" s="826">
        <v>2.94</v>
      </c>
      <c r="Y26" s="594">
        <v>3000000</v>
      </c>
      <c r="Z26" s="826">
        <v>2.94</v>
      </c>
      <c r="AA26" s="48">
        <v>3000000</v>
      </c>
      <c r="AB26" s="826">
        <v>2.93</v>
      </c>
      <c r="AC26" s="48">
        <v>3000000</v>
      </c>
      <c r="AD26" s="826">
        <v>2.93</v>
      </c>
      <c r="AE26" s="48">
        <v>3000000</v>
      </c>
      <c r="AF26" s="826">
        <v>2.93</v>
      </c>
      <c r="AG26" s="48">
        <v>3000000</v>
      </c>
      <c r="AH26" s="826">
        <v>2.93</v>
      </c>
      <c r="AI26" s="48">
        <v>3000000</v>
      </c>
      <c r="AJ26" s="826">
        <v>2.93</v>
      </c>
      <c r="AK26" s="48">
        <v>3000000</v>
      </c>
      <c r="AL26" s="826">
        <v>2.92</v>
      </c>
      <c r="AM26" s="48">
        <v>3000000</v>
      </c>
      <c r="AN26" s="826">
        <v>2.93</v>
      </c>
      <c r="AO26" s="48">
        <v>3000000</v>
      </c>
      <c r="AP26" s="826">
        <v>2.93</v>
      </c>
      <c r="AQ26" s="48">
        <v>3000000</v>
      </c>
      <c r="AR26" s="826">
        <v>2.92</v>
      </c>
      <c r="AS26" s="48">
        <v>3000000</v>
      </c>
      <c r="AT26" s="826">
        <v>2.92</v>
      </c>
    </row>
    <row r="27" spans="1:46">
      <c r="A27" s="101"/>
      <c r="B27" s="56" t="s">
        <v>58</v>
      </c>
      <c r="C27" s="831">
        <v>1758000</v>
      </c>
      <c r="D27" s="826">
        <v>1.72</v>
      </c>
      <c r="E27" s="831">
        <v>1758000</v>
      </c>
      <c r="F27" s="826">
        <v>1.72</v>
      </c>
      <c r="G27" s="831">
        <v>1350000</v>
      </c>
      <c r="H27" s="826">
        <v>1.33</v>
      </c>
      <c r="I27" s="831">
        <v>1350000</v>
      </c>
      <c r="J27" s="826">
        <v>1.33</v>
      </c>
      <c r="K27" s="831">
        <v>1350000</v>
      </c>
      <c r="L27" s="826">
        <v>1.33</v>
      </c>
      <c r="M27" s="831">
        <v>1350000</v>
      </c>
      <c r="N27" s="826">
        <v>1.33</v>
      </c>
      <c r="O27" s="831">
        <v>1350000</v>
      </c>
      <c r="P27" s="826">
        <v>1.33</v>
      </c>
      <c r="Q27" s="831">
        <v>1350000</v>
      </c>
      <c r="R27" s="826">
        <v>1.32</v>
      </c>
      <c r="S27" s="831">
        <v>1350000</v>
      </c>
      <c r="T27" s="826">
        <v>1.33</v>
      </c>
      <c r="U27" s="831">
        <v>3330000</v>
      </c>
      <c r="V27" s="826">
        <v>3.27</v>
      </c>
      <c r="W27" s="831">
        <v>3330000</v>
      </c>
      <c r="X27" s="826">
        <v>3.26</v>
      </c>
      <c r="Y27" s="831">
        <v>3330000</v>
      </c>
      <c r="Z27" s="826">
        <v>3.26</v>
      </c>
      <c r="AA27" s="847">
        <v>1830000</v>
      </c>
      <c r="AB27" s="826">
        <v>1.79</v>
      </c>
      <c r="AC27" s="851">
        <v>1830000</v>
      </c>
      <c r="AD27" s="826">
        <v>1.79</v>
      </c>
      <c r="AE27" s="851">
        <v>1830000</v>
      </c>
      <c r="AF27" s="826">
        <v>1.79</v>
      </c>
      <c r="AG27" s="851">
        <v>1830000</v>
      </c>
      <c r="AH27" s="826">
        <v>1.79</v>
      </c>
      <c r="AI27" s="851">
        <v>1830000</v>
      </c>
      <c r="AJ27" s="826">
        <v>1.79</v>
      </c>
      <c r="AK27" s="851">
        <v>1830000</v>
      </c>
      <c r="AL27" s="826">
        <v>1.78</v>
      </c>
      <c r="AM27" s="831">
        <v>930000</v>
      </c>
      <c r="AN27" s="826">
        <v>0.91</v>
      </c>
      <c r="AO27" s="831">
        <v>1380000</v>
      </c>
      <c r="AP27" s="826">
        <v>1.35</v>
      </c>
      <c r="AQ27" s="831">
        <v>1380000</v>
      </c>
      <c r="AR27" s="826">
        <v>1.34</v>
      </c>
      <c r="AS27" s="831">
        <v>1380000</v>
      </c>
      <c r="AT27" s="826">
        <v>1.34</v>
      </c>
    </row>
    <row r="28" spans="1:46">
      <c r="A28" s="103"/>
      <c r="B28" s="595" t="s">
        <v>102</v>
      </c>
      <c r="C28" s="48">
        <v>2000000</v>
      </c>
      <c r="D28" s="826">
        <v>1.96</v>
      </c>
      <c r="E28" s="48">
        <v>2000000</v>
      </c>
      <c r="F28" s="826">
        <v>1.96</v>
      </c>
      <c r="G28" s="48">
        <v>2000000</v>
      </c>
      <c r="H28" s="826">
        <v>1.97</v>
      </c>
      <c r="I28" s="48">
        <v>2000000</v>
      </c>
      <c r="J28" s="826">
        <v>1.97</v>
      </c>
      <c r="K28" s="48">
        <v>2000000</v>
      </c>
      <c r="L28" s="826">
        <v>1.97</v>
      </c>
      <c r="M28" s="48">
        <v>2000000</v>
      </c>
      <c r="N28" s="826">
        <v>1.97</v>
      </c>
      <c r="O28" s="48">
        <v>2000000</v>
      </c>
      <c r="P28" s="826">
        <v>1.96</v>
      </c>
      <c r="Q28" s="48">
        <v>2000000</v>
      </c>
      <c r="R28" s="826">
        <v>1.96</v>
      </c>
      <c r="S28" s="48">
        <v>2000000</v>
      </c>
      <c r="T28" s="826">
        <v>1.96</v>
      </c>
      <c r="U28" s="48">
        <v>2000000</v>
      </c>
      <c r="V28" s="826">
        <v>1.96</v>
      </c>
      <c r="W28" s="48">
        <v>2000000</v>
      </c>
      <c r="X28" s="826">
        <v>1.96</v>
      </c>
      <c r="Y28" s="48">
        <v>2000000</v>
      </c>
      <c r="Z28" s="826">
        <v>1.96</v>
      </c>
      <c r="AA28" s="48">
        <v>2000000</v>
      </c>
      <c r="AB28" s="826">
        <v>1.96</v>
      </c>
      <c r="AC28" s="48">
        <v>2000000</v>
      </c>
      <c r="AD28" s="826">
        <v>1.95</v>
      </c>
      <c r="AE28" s="48">
        <v>2000000</v>
      </c>
      <c r="AF28" s="826">
        <v>1.96</v>
      </c>
      <c r="AG28" s="48">
        <v>2000000</v>
      </c>
      <c r="AH28" s="826">
        <v>1.95</v>
      </c>
      <c r="AI28" s="48">
        <v>2000000</v>
      </c>
      <c r="AJ28" s="826">
        <v>1.95</v>
      </c>
      <c r="AK28" s="48">
        <v>2000000</v>
      </c>
      <c r="AL28" s="826">
        <v>1.95</v>
      </c>
      <c r="AM28" s="48">
        <v>2000000</v>
      </c>
      <c r="AN28" s="826">
        <v>1.95</v>
      </c>
      <c r="AO28" s="48">
        <v>2000000</v>
      </c>
      <c r="AP28" s="826">
        <v>1.95</v>
      </c>
      <c r="AQ28" s="48">
        <v>2000000</v>
      </c>
      <c r="AR28" s="826">
        <v>1.95</v>
      </c>
      <c r="AS28" s="48">
        <v>2000000</v>
      </c>
      <c r="AT28" s="826">
        <v>1.95</v>
      </c>
    </row>
    <row r="29" spans="1:46">
      <c r="A29" s="103"/>
      <c r="B29" s="107" t="s">
        <v>109</v>
      </c>
      <c r="C29" s="48">
        <v>9000000</v>
      </c>
      <c r="D29" s="827">
        <v>8.8000000000000007</v>
      </c>
      <c r="E29" s="48">
        <v>9000000</v>
      </c>
      <c r="F29" s="827">
        <v>8.8000000000000007</v>
      </c>
      <c r="G29" s="48">
        <v>9000000</v>
      </c>
      <c r="H29" s="827">
        <v>8.84</v>
      </c>
      <c r="I29" s="48">
        <v>9000000</v>
      </c>
      <c r="J29" s="827">
        <v>8.84</v>
      </c>
      <c r="K29" s="48">
        <v>9000000</v>
      </c>
      <c r="L29" s="827">
        <v>8.84</v>
      </c>
      <c r="M29" s="48">
        <v>9000000</v>
      </c>
      <c r="N29" s="827">
        <v>8.83</v>
      </c>
      <c r="O29" s="48">
        <v>9000000</v>
      </c>
      <c r="P29" s="827">
        <v>8.84</v>
      </c>
      <c r="Q29" s="48">
        <v>9000000</v>
      </c>
      <c r="R29" s="827">
        <v>8.82</v>
      </c>
      <c r="S29" s="48">
        <v>9000000</v>
      </c>
      <c r="T29" s="827">
        <v>8.83</v>
      </c>
      <c r="U29" s="48">
        <v>9000000</v>
      </c>
      <c r="V29" s="827">
        <v>8.83</v>
      </c>
      <c r="W29" s="48">
        <v>9000000</v>
      </c>
      <c r="X29" s="827">
        <v>8.81</v>
      </c>
      <c r="Y29" s="48">
        <v>9000000</v>
      </c>
      <c r="Z29" s="827">
        <v>8.81</v>
      </c>
      <c r="AA29" s="48">
        <v>9000000</v>
      </c>
      <c r="AB29" s="827">
        <v>8.8000000000000007</v>
      </c>
      <c r="AC29" s="48">
        <v>9000000</v>
      </c>
      <c r="AD29" s="827">
        <v>8.8000000000000007</v>
      </c>
      <c r="AE29" s="48">
        <v>9000000</v>
      </c>
      <c r="AF29" s="827">
        <v>8.8000000000000007</v>
      </c>
      <c r="AG29" s="48">
        <v>9000000</v>
      </c>
      <c r="AH29" s="827">
        <v>8.7899999999999991</v>
      </c>
      <c r="AI29" s="48">
        <v>9000000</v>
      </c>
      <c r="AJ29" s="827">
        <v>8.8000000000000007</v>
      </c>
      <c r="AK29" s="48">
        <v>9000000</v>
      </c>
      <c r="AL29" s="827">
        <v>8.77</v>
      </c>
      <c r="AM29" s="48">
        <v>9000000</v>
      </c>
      <c r="AN29" s="827">
        <v>8.7799999999999994</v>
      </c>
      <c r="AO29" s="48">
        <v>9000000</v>
      </c>
      <c r="AP29" s="827">
        <v>8.7799999999999994</v>
      </c>
      <c r="AQ29" s="48">
        <v>9000000</v>
      </c>
      <c r="AR29" s="827">
        <v>8.77</v>
      </c>
      <c r="AS29" s="48">
        <v>9000000</v>
      </c>
      <c r="AT29" s="827">
        <v>8.76</v>
      </c>
    </row>
    <row r="30" spans="1:46">
      <c r="A30" s="103"/>
      <c r="B30" s="107"/>
      <c r="C30" s="48"/>
      <c r="D30" s="827"/>
      <c r="E30" s="48"/>
      <c r="F30" s="827"/>
      <c r="G30" s="48"/>
      <c r="H30" s="827"/>
      <c r="I30" s="48"/>
      <c r="J30" s="827"/>
      <c r="K30" s="48"/>
      <c r="L30" s="827"/>
      <c r="M30" s="48"/>
      <c r="N30" s="827"/>
      <c r="O30" s="48"/>
      <c r="P30" s="827"/>
      <c r="Q30" s="48"/>
      <c r="R30" s="827"/>
      <c r="S30" s="48"/>
      <c r="T30" s="827"/>
      <c r="U30" s="48"/>
      <c r="V30" s="827"/>
      <c r="W30" s="48"/>
      <c r="X30" s="827"/>
      <c r="Y30" s="48"/>
      <c r="Z30" s="827"/>
      <c r="AA30" s="48"/>
      <c r="AB30" s="827"/>
      <c r="AC30" s="48"/>
      <c r="AD30" s="827"/>
      <c r="AE30" s="48"/>
      <c r="AF30" s="827"/>
      <c r="AG30" s="48"/>
      <c r="AH30" s="827"/>
      <c r="AI30" s="48"/>
      <c r="AJ30" s="827"/>
      <c r="AK30" s="48"/>
      <c r="AL30" s="827"/>
      <c r="AM30" s="48">
        <v>2500000</v>
      </c>
      <c r="AN30" s="827">
        <v>2.44</v>
      </c>
      <c r="AO30" s="48">
        <v>2500000</v>
      </c>
      <c r="AP30" s="827">
        <v>2.44</v>
      </c>
      <c r="AQ30" s="48">
        <v>2500000</v>
      </c>
      <c r="AR30" s="827">
        <v>2.44</v>
      </c>
      <c r="AS30" s="48">
        <v>2500000</v>
      </c>
      <c r="AT30" s="827">
        <v>2.4300000000000002</v>
      </c>
    </row>
    <row r="31" spans="1:46">
      <c r="A31" s="103"/>
      <c r="B31" s="107" t="s">
        <v>113</v>
      </c>
      <c r="C31" s="48">
        <v>2500000</v>
      </c>
      <c r="D31" s="826">
        <v>2.4500000000000002</v>
      </c>
      <c r="E31" s="48">
        <v>2500000</v>
      </c>
      <c r="F31" s="826">
        <v>2.44</v>
      </c>
      <c r="G31" s="48">
        <v>2500000</v>
      </c>
      <c r="H31" s="826">
        <v>2.46</v>
      </c>
      <c r="I31" s="48">
        <v>2500000</v>
      </c>
      <c r="J31" s="826">
        <v>2.46</v>
      </c>
      <c r="K31" s="48">
        <v>2500000</v>
      </c>
      <c r="L31" s="826">
        <v>2.4500000000000002</v>
      </c>
      <c r="M31" s="48">
        <v>2500000</v>
      </c>
      <c r="N31" s="826">
        <v>2.4500000000000002</v>
      </c>
      <c r="O31" s="48">
        <v>2500000</v>
      </c>
      <c r="P31" s="826">
        <v>2.4500000000000002</v>
      </c>
      <c r="Q31" s="48">
        <v>2500000</v>
      </c>
      <c r="R31" s="826">
        <v>2.4500000000000002</v>
      </c>
      <c r="S31" s="48">
        <v>2500000</v>
      </c>
      <c r="T31" s="826">
        <v>2.4500000000000002</v>
      </c>
      <c r="U31" s="48">
        <v>2500000</v>
      </c>
      <c r="V31" s="826">
        <v>2.46</v>
      </c>
      <c r="W31" s="48">
        <v>2500000</v>
      </c>
      <c r="X31" s="826">
        <v>2.4500000000000002</v>
      </c>
      <c r="Y31" s="48">
        <v>2500000</v>
      </c>
      <c r="Z31" s="826">
        <v>2.4400000000000004</v>
      </c>
      <c r="AA31" s="48">
        <v>2500000</v>
      </c>
      <c r="AB31" s="826">
        <v>2.44</v>
      </c>
      <c r="AC31" s="48">
        <v>2500000</v>
      </c>
      <c r="AD31" s="826">
        <v>2.44</v>
      </c>
      <c r="AE31" s="48">
        <v>2500000</v>
      </c>
      <c r="AF31" s="826">
        <v>2.4500000000000002</v>
      </c>
      <c r="AG31" s="48">
        <v>2500000</v>
      </c>
      <c r="AH31" s="826">
        <v>2.44</v>
      </c>
      <c r="AI31" s="48">
        <v>2500000</v>
      </c>
      <c r="AJ31" s="826">
        <v>2.44</v>
      </c>
      <c r="AK31" s="48">
        <v>2500000</v>
      </c>
      <c r="AL31" s="826">
        <v>2.44</v>
      </c>
      <c r="AM31" s="48">
        <v>4000000</v>
      </c>
      <c r="AN31" s="826">
        <v>3.9</v>
      </c>
      <c r="AO31" s="48">
        <v>4000000</v>
      </c>
      <c r="AP31" s="826">
        <v>3.9</v>
      </c>
      <c r="AQ31" s="48">
        <v>4000000</v>
      </c>
      <c r="AR31" s="826">
        <v>3.9</v>
      </c>
      <c r="AS31" s="48">
        <v>4000000</v>
      </c>
      <c r="AT31" s="826">
        <v>3.89</v>
      </c>
    </row>
    <row r="32" spans="1:46">
      <c r="A32" s="103"/>
      <c r="B32" s="107"/>
      <c r="C32" s="48">
        <v>4000000</v>
      </c>
      <c r="D32" s="826">
        <v>3.91</v>
      </c>
      <c r="E32" s="48">
        <v>4000000</v>
      </c>
      <c r="F32" s="826">
        <v>3.91</v>
      </c>
      <c r="G32" s="48">
        <v>4000000</v>
      </c>
      <c r="H32" s="826">
        <v>3.93</v>
      </c>
      <c r="I32" s="48">
        <v>4000000</v>
      </c>
      <c r="J32" s="826">
        <v>3.93</v>
      </c>
      <c r="K32" s="48">
        <v>4000000</v>
      </c>
      <c r="L32" s="826">
        <v>3.93</v>
      </c>
      <c r="M32" s="48">
        <v>4000000</v>
      </c>
      <c r="N32" s="826">
        <v>3.93</v>
      </c>
      <c r="O32" s="48">
        <v>4000000</v>
      </c>
      <c r="P32" s="826">
        <v>3.93</v>
      </c>
      <c r="Q32" s="48">
        <v>4000000</v>
      </c>
      <c r="R32" s="826">
        <v>3.92</v>
      </c>
      <c r="S32" s="48">
        <v>4000000</v>
      </c>
      <c r="T32" s="826">
        <v>3.93</v>
      </c>
      <c r="U32" s="48">
        <v>4000000</v>
      </c>
      <c r="V32" s="826">
        <v>3.93</v>
      </c>
      <c r="W32" s="48">
        <v>4000000</v>
      </c>
      <c r="X32" s="826">
        <v>3.92</v>
      </c>
      <c r="Y32" s="48">
        <v>4000000</v>
      </c>
      <c r="Z32" s="826">
        <v>3.91</v>
      </c>
      <c r="AA32" s="48">
        <v>4000000</v>
      </c>
      <c r="AB32" s="826">
        <v>3.91</v>
      </c>
      <c r="AC32" s="48">
        <v>4000000</v>
      </c>
      <c r="AD32" s="826">
        <v>3.91</v>
      </c>
      <c r="AE32" s="48">
        <v>4000000</v>
      </c>
      <c r="AF32" s="826">
        <v>3.91</v>
      </c>
      <c r="AG32" s="48">
        <v>4000000</v>
      </c>
      <c r="AH32" s="826">
        <v>3.91</v>
      </c>
      <c r="AI32" s="48">
        <v>4000000</v>
      </c>
      <c r="AJ32" s="826">
        <v>3.91</v>
      </c>
      <c r="AK32" s="48">
        <v>4000000</v>
      </c>
      <c r="AL32" s="826">
        <v>3.9</v>
      </c>
      <c r="AM32" s="594">
        <v>1000000</v>
      </c>
      <c r="AN32" s="826">
        <v>0.98</v>
      </c>
      <c r="AO32" s="594">
        <v>1000000</v>
      </c>
      <c r="AP32" s="826">
        <v>0.98</v>
      </c>
      <c r="AQ32" s="594">
        <v>1000000</v>
      </c>
      <c r="AR32" s="826">
        <v>0.97</v>
      </c>
      <c r="AS32" s="48">
        <v>1000000</v>
      </c>
      <c r="AT32" s="826">
        <v>0.97</v>
      </c>
    </row>
    <row r="33" spans="1:46" ht="16.5" thickBot="1">
      <c r="A33" s="101" t="s">
        <v>47</v>
      </c>
      <c r="B33" s="56" t="s">
        <v>111</v>
      </c>
      <c r="C33" s="780">
        <v>2000000</v>
      </c>
      <c r="D33" s="752">
        <v>1.96</v>
      </c>
      <c r="E33" s="780">
        <v>2000000</v>
      </c>
      <c r="F33" s="752">
        <v>1.95</v>
      </c>
      <c r="G33" s="780">
        <v>2000000</v>
      </c>
      <c r="H33" s="752">
        <v>1.95</v>
      </c>
      <c r="I33" s="780">
        <v>2000000</v>
      </c>
      <c r="J33" s="752">
        <v>1.95</v>
      </c>
      <c r="K33" s="780">
        <v>2000000</v>
      </c>
      <c r="L33" s="752">
        <v>1.95</v>
      </c>
      <c r="M33" s="780">
        <v>2000000</v>
      </c>
      <c r="N33" s="752">
        <v>1.95</v>
      </c>
      <c r="O33" s="780">
        <v>2000000</v>
      </c>
      <c r="P33" s="752">
        <v>1.95</v>
      </c>
      <c r="Q33" s="780">
        <v>2000000</v>
      </c>
      <c r="R33" s="752">
        <v>1.95</v>
      </c>
      <c r="S33" s="780">
        <v>2000000</v>
      </c>
      <c r="T33" s="752">
        <v>1.96</v>
      </c>
      <c r="U33" s="780">
        <v>2000000</v>
      </c>
      <c r="V33" s="752">
        <v>1.96</v>
      </c>
      <c r="W33" s="780">
        <v>2000000</v>
      </c>
      <c r="X33" s="752">
        <v>1.96</v>
      </c>
      <c r="Y33" s="780">
        <v>2000000</v>
      </c>
      <c r="Z33" s="752">
        <v>1.96</v>
      </c>
      <c r="AA33" s="780">
        <v>2000000</v>
      </c>
      <c r="AB33" s="752">
        <v>1.95</v>
      </c>
      <c r="AC33" s="780">
        <v>2000000</v>
      </c>
      <c r="AD33" s="752">
        <v>1.96</v>
      </c>
      <c r="AE33" s="780">
        <v>2000000</v>
      </c>
      <c r="AF33" s="752">
        <v>1.96</v>
      </c>
      <c r="AG33" s="780">
        <v>2000000</v>
      </c>
      <c r="AH33" s="752">
        <v>1.95</v>
      </c>
      <c r="AI33" s="780">
        <v>2000000</v>
      </c>
      <c r="AJ33" s="752">
        <v>1.95</v>
      </c>
      <c r="AK33" s="780">
        <v>2000000</v>
      </c>
      <c r="AL33" s="752">
        <v>1.95</v>
      </c>
      <c r="AM33" s="780">
        <v>2000000</v>
      </c>
      <c r="AN33" s="752">
        <v>1.95</v>
      </c>
      <c r="AO33" s="780">
        <v>2000000</v>
      </c>
      <c r="AP33" s="752">
        <v>1.95</v>
      </c>
      <c r="AQ33" s="780">
        <v>2000000</v>
      </c>
      <c r="AR33" s="752">
        <v>1.95</v>
      </c>
      <c r="AS33" s="780">
        <v>2000000</v>
      </c>
      <c r="AT33" s="752">
        <v>1.95</v>
      </c>
    </row>
    <row r="34" spans="1:46" ht="16.5" thickBot="1">
      <c r="A34" s="905" t="s">
        <v>126</v>
      </c>
      <c r="B34" s="905"/>
      <c r="C34" s="414">
        <f t="shared" ref="C34:H34" si="18">SUM(C22:C33)</f>
        <v>25893331.25</v>
      </c>
      <c r="D34" s="414">
        <f t="shared" si="18"/>
        <v>25.34</v>
      </c>
      <c r="E34" s="414">
        <f t="shared" si="18"/>
        <v>25893331.25</v>
      </c>
      <c r="F34" s="414">
        <f t="shared" si="18"/>
        <v>25.32</v>
      </c>
      <c r="G34" s="414">
        <f t="shared" si="18"/>
        <v>25363562.82</v>
      </c>
      <c r="H34" s="414">
        <f t="shared" si="18"/>
        <v>24.919999999999998</v>
      </c>
      <c r="I34" s="414">
        <f t="shared" ref="I34:N34" si="19">SUM(I22:I33)</f>
        <v>25411493.23</v>
      </c>
      <c r="J34" s="414">
        <f t="shared" si="19"/>
        <v>24.959999999999997</v>
      </c>
      <c r="K34" s="414">
        <f t="shared" si="19"/>
        <v>25417806.23</v>
      </c>
      <c r="L34" s="414">
        <f t="shared" si="19"/>
        <v>24.959999999999997</v>
      </c>
      <c r="M34" s="414">
        <f t="shared" si="19"/>
        <v>25427561.23</v>
      </c>
      <c r="N34" s="414">
        <f t="shared" si="19"/>
        <v>24.959999999999997</v>
      </c>
      <c r="O34" s="414">
        <f t="shared" ref="O34:T34" si="20">SUM(O22:O33)</f>
        <v>25492906.859999999</v>
      </c>
      <c r="P34" s="414">
        <f t="shared" si="20"/>
        <v>25.029999999999998</v>
      </c>
      <c r="Q34" s="414">
        <f t="shared" si="20"/>
        <v>25519225.82</v>
      </c>
      <c r="R34" s="414">
        <f t="shared" si="20"/>
        <v>24.999999999999996</v>
      </c>
      <c r="S34" s="414">
        <f t="shared" si="20"/>
        <v>25479154.789999999</v>
      </c>
      <c r="T34" s="414">
        <f t="shared" si="20"/>
        <v>25</v>
      </c>
      <c r="U34" s="414">
        <f t="shared" ref="U34:AB34" si="21">SUM(U22:U33)</f>
        <v>25838297.84</v>
      </c>
      <c r="V34" s="414">
        <f t="shared" si="21"/>
        <v>25.36</v>
      </c>
      <c r="W34" s="414">
        <f t="shared" si="21"/>
        <v>25838297.84</v>
      </c>
      <c r="X34" s="414">
        <f t="shared" si="21"/>
        <v>25.299999999999997</v>
      </c>
      <c r="Y34" s="414">
        <f t="shared" si="21"/>
        <v>25845891.460000001</v>
      </c>
      <c r="Z34" s="414">
        <f t="shared" si="21"/>
        <v>25.29</v>
      </c>
      <c r="AA34" s="414">
        <f t="shared" si="21"/>
        <v>24346560.759999998</v>
      </c>
      <c r="AB34" s="414">
        <f t="shared" si="21"/>
        <v>23.790000000000003</v>
      </c>
      <c r="AC34" s="414">
        <f t="shared" ref="AC34:AJ34" si="22">SUM(AC22:AC33)</f>
        <v>24337082.280000001</v>
      </c>
      <c r="AD34" s="414">
        <f t="shared" si="22"/>
        <v>23.790000000000003</v>
      </c>
      <c r="AE34" s="414">
        <f t="shared" si="22"/>
        <v>24486162.280000001</v>
      </c>
      <c r="AF34" s="414">
        <f t="shared" si="22"/>
        <v>23.96</v>
      </c>
      <c r="AG34" s="414">
        <f t="shared" si="22"/>
        <v>24486162.280000001</v>
      </c>
      <c r="AH34" s="414">
        <f t="shared" si="22"/>
        <v>23.92</v>
      </c>
      <c r="AI34" s="414">
        <f t="shared" si="22"/>
        <v>24486162.280000001</v>
      </c>
      <c r="AJ34" s="414">
        <f t="shared" si="22"/>
        <v>23.930000000000003</v>
      </c>
      <c r="AK34" s="414">
        <f t="shared" ref="AK34:AT34" si="23">SUM(AK22:AK33)</f>
        <v>24486916.07</v>
      </c>
      <c r="AL34" s="414">
        <f t="shared" si="23"/>
        <v>23.869999999999997</v>
      </c>
      <c r="AM34" s="414">
        <f t="shared" si="23"/>
        <v>24905320.170000002</v>
      </c>
      <c r="AN34" s="414">
        <f t="shared" si="23"/>
        <v>24.31</v>
      </c>
      <c r="AO34" s="414">
        <f t="shared" si="23"/>
        <v>24907579.629999999</v>
      </c>
      <c r="AP34" s="414">
        <f t="shared" si="23"/>
        <v>24.31</v>
      </c>
      <c r="AQ34" s="414">
        <f t="shared" si="23"/>
        <v>24907579.629999999</v>
      </c>
      <c r="AR34" s="414">
        <f t="shared" si="23"/>
        <v>24.269999999999996</v>
      </c>
      <c r="AS34" s="414">
        <f t="shared" si="23"/>
        <v>24907579.629999999</v>
      </c>
      <c r="AT34" s="414">
        <f t="shared" si="23"/>
        <v>24.24</v>
      </c>
    </row>
    <row r="35" spans="1:46" ht="16.5" thickBot="1">
      <c r="A35" s="906" t="s">
        <v>48</v>
      </c>
      <c r="B35" s="907"/>
      <c r="C35" s="416"/>
      <c r="D35" s="507"/>
      <c r="E35" s="416"/>
      <c r="F35" s="507"/>
      <c r="G35" s="416"/>
      <c r="H35" s="507"/>
      <c r="I35" s="416"/>
      <c r="J35" s="507"/>
      <c r="K35" s="416"/>
      <c r="L35" s="507"/>
      <c r="M35" s="416"/>
      <c r="N35" s="507"/>
      <c r="O35" s="416"/>
      <c r="P35" s="507"/>
      <c r="Q35" s="416"/>
      <c r="R35" s="507"/>
      <c r="S35" s="416"/>
      <c r="T35" s="507"/>
      <c r="U35" s="416"/>
      <c r="V35" s="507"/>
      <c r="W35" s="416"/>
      <c r="X35" s="507"/>
      <c r="Y35" s="416"/>
      <c r="Z35" s="507"/>
      <c r="AA35" s="416"/>
      <c r="AB35" s="507"/>
      <c r="AC35" s="416"/>
      <c r="AD35" s="507"/>
      <c r="AE35" s="416"/>
      <c r="AF35" s="507"/>
      <c r="AG35" s="416"/>
      <c r="AH35" s="507"/>
      <c r="AI35" s="416"/>
      <c r="AJ35" s="507"/>
      <c r="AK35" s="416"/>
      <c r="AL35" s="507"/>
      <c r="AM35" s="416"/>
      <c r="AN35" s="507"/>
      <c r="AO35" s="416"/>
      <c r="AP35" s="507"/>
      <c r="AQ35" s="416"/>
      <c r="AR35" s="507"/>
      <c r="AS35" s="416"/>
      <c r="AT35" s="507"/>
    </row>
    <row r="36" spans="1:46" ht="16.5" thickBot="1">
      <c r="A36" s="908" t="s">
        <v>126</v>
      </c>
      <c r="B36" s="9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</row>
    <row r="37" spans="1:46">
      <c r="A37" s="114" t="s">
        <v>67</v>
      </c>
      <c r="B37" s="115" t="s">
        <v>74</v>
      </c>
      <c r="C37" s="514"/>
      <c r="D37" s="514"/>
      <c r="E37" s="514"/>
      <c r="F37" s="514"/>
      <c r="G37" s="867">
        <v>300</v>
      </c>
      <c r="H37" s="514"/>
      <c r="I37" s="867">
        <v>300</v>
      </c>
      <c r="J37" s="514"/>
      <c r="K37" s="867">
        <v>300</v>
      </c>
      <c r="L37" s="514"/>
      <c r="M37" s="867">
        <v>300</v>
      </c>
      <c r="N37" s="514"/>
      <c r="O37" s="867">
        <v>300</v>
      </c>
      <c r="P37" s="514"/>
      <c r="Q37" s="867">
        <v>300</v>
      </c>
      <c r="R37" s="514"/>
      <c r="S37" s="867">
        <v>300</v>
      </c>
      <c r="T37" s="514"/>
      <c r="U37" s="867">
        <v>300</v>
      </c>
      <c r="V37" s="514"/>
      <c r="W37" s="867">
        <v>300</v>
      </c>
      <c r="X37" s="514"/>
      <c r="Y37" s="867">
        <v>300</v>
      </c>
      <c r="Z37" s="514"/>
      <c r="AA37" s="867">
        <v>300</v>
      </c>
      <c r="AB37" s="514"/>
      <c r="AC37" s="867">
        <v>300</v>
      </c>
      <c r="AD37" s="514"/>
      <c r="AE37" s="867">
        <v>300</v>
      </c>
      <c r="AF37" s="514"/>
      <c r="AG37" s="867">
        <v>300</v>
      </c>
      <c r="AH37" s="514"/>
      <c r="AI37" s="867">
        <v>300</v>
      </c>
      <c r="AJ37" s="514"/>
      <c r="AK37" s="867">
        <v>300</v>
      </c>
      <c r="AL37" s="514"/>
      <c r="AM37" s="867">
        <v>300</v>
      </c>
      <c r="AN37" s="514"/>
      <c r="AO37" s="867">
        <v>300</v>
      </c>
      <c r="AP37" s="514"/>
      <c r="AQ37" s="867">
        <v>300</v>
      </c>
      <c r="AR37" s="514"/>
      <c r="AS37" s="514"/>
      <c r="AT37" s="514"/>
    </row>
    <row r="38" spans="1:46" ht="48" thickBot="1">
      <c r="A38" s="122" t="s">
        <v>58</v>
      </c>
      <c r="B38" s="123" t="s">
        <v>75</v>
      </c>
      <c r="C38" s="857">
        <v>345603.07</v>
      </c>
      <c r="D38" s="510">
        <v>0.34</v>
      </c>
      <c r="E38" s="857">
        <v>348539.13</v>
      </c>
      <c r="F38" s="510">
        <v>0.34</v>
      </c>
      <c r="G38" s="857">
        <v>349517.82</v>
      </c>
      <c r="H38" s="510">
        <v>0.34</v>
      </c>
      <c r="I38" s="857">
        <v>350496.51</v>
      </c>
      <c r="J38" s="510">
        <v>0.35</v>
      </c>
      <c r="K38" s="857">
        <v>351475.20000000001</v>
      </c>
      <c r="L38" s="510">
        <v>0.35</v>
      </c>
      <c r="M38" s="857">
        <v>352453.89</v>
      </c>
      <c r="N38" s="510">
        <v>0.35</v>
      </c>
      <c r="O38" s="857">
        <v>355389.95</v>
      </c>
      <c r="P38" s="510">
        <v>0.35</v>
      </c>
      <c r="Q38" s="857">
        <v>356368.64000000001</v>
      </c>
      <c r="R38" s="510">
        <v>0.35</v>
      </c>
      <c r="S38" s="857">
        <v>357347.33</v>
      </c>
      <c r="T38" s="510">
        <v>0.35</v>
      </c>
      <c r="U38" s="510"/>
      <c r="V38" s="510"/>
      <c r="W38" s="857">
        <v>562.75</v>
      </c>
      <c r="X38" s="510"/>
      <c r="Y38" s="857">
        <v>2250.98</v>
      </c>
      <c r="Z38" s="510"/>
      <c r="AA38" s="857">
        <v>2813.73</v>
      </c>
      <c r="AB38" s="510"/>
      <c r="AC38" s="857">
        <v>3376.48</v>
      </c>
      <c r="AD38" s="510">
        <v>0.01</v>
      </c>
      <c r="AE38" s="857">
        <v>3939.22</v>
      </c>
      <c r="AF38" s="510">
        <v>0</v>
      </c>
      <c r="AG38" s="857">
        <v>4501.97</v>
      </c>
      <c r="AH38" s="510">
        <v>0</v>
      </c>
      <c r="AI38" s="857">
        <v>6190.2</v>
      </c>
      <c r="AJ38" s="510">
        <v>0.01</v>
      </c>
      <c r="AK38" s="857">
        <v>6752.95</v>
      </c>
      <c r="AL38" s="510">
        <v>0.01</v>
      </c>
      <c r="AM38" s="857">
        <v>7315.7</v>
      </c>
      <c r="AN38" s="510">
        <v>0.01</v>
      </c>
      <c r="AO38" s="857">
        <v>7878.44</v>
      </c>
      <c r="AP38" s="510">
        <v>0.01</v>
      </c>
      <c r="AQ38" s="857">
        <v>8441.19</v>
      </c>
      <c r="AR38" s="510">
        <v>0.01</v>
      </c>
      <c r="AS38" s="857">
        <v>9003.93</v>
      </c>
      <c r="AT38" s="510">
        <v>0.01</v>
      </c>
    </row>
    <row r="39" spans="1:46" ht="16.5" thickBot="1">
      <c r="A39" s="122" t="s">
        <v>104</v>
      </c>
      <c r="B39" s="123" t="s">
        <v>57</v>
      </c>
      <c r="C39" s="445">
        <v>2156846.7200000002</v>
      </c>
      <c r="D39" s="512">
        <v>2.11</v>
      </c>
      <c r="E39" s="445">
        <v>2145613.14</v>
      </c>
      <c r="F39" s="512">
        <v>2.1</v>
      </c>
      <c r="G39" s="445">
        <v>2141868.61</v>
      </c>
      <c r="H39" s="512">
        <v>2.11</v>
      </c>
      <c r="I39" s="445">
        <v>2138124.09</v>
      </c>
      <c r="J39" s="512">
        <v>2.11</v>
      </c>
      <c r="K39" s="445">
        <v>2134379.56</v>
      </c>
      <c r="L39" s="512">
        <v>2.1</v>
      </c>
      <c r="M39" s="445">
        <v>2130635.04</v>
      </c>
      <c r="N39" s="512">
        <v>2.09</v>
      </c>
      <c r="O39" s="445">
        <v>2119401.46</v>
      </c>
      <c r="P39" s="512">
        <v>2.08</v>
      </c>
      <c r="Q39" s="445">
        <v>2115656.9300000002</v>
      </c>
      <c r="R39" s="512">
        <v>2.0699999999999998</v>
      </c>
      <c r="S39" s="445">
        <v>2111912.41</v>
      </c>
      <c r="T39" s="512">
        <v>2.0699999999999998</v>
      </c>
      <c r="U39" s="445">
        <v>2108167.88</v>
      </c>
      <c r="V39" s="512">
        <v>2.0699999999999998</v>
      </c>
      <c r="W39" s="445">
        <v>2104423.36</v>
      </c>
      <c r="X39" s="512">
        <v>2.06</v>
      </c>
      <c r="Y39" s="445">
        <v>2093189.78</v>
      </c>
      <c r="Z39" s="512">
        <v>2.06</v>
      </c>
      <c r="AA39" s="445">
        <v>2089445.26</v>
      </c>
      <c r="AB39" s="512">
        <v>2.04</v>
      </c>
      <c r="AC39" s="445">
        <v>2085700.73</v>
      </c>
      <c r="AD39" s="512">
        <v>2.04</v>
      </c>
      <c r="AE39" s="445">
        <v>2081956.2</v>
      </c>
      <c r="AF39" s="512">
        <v>2.04</v>
      </c>
      <c r="AG39" s="445">
        <v>2078211.68</v>
      </c>
      <c r="AH39" s="512">
        <v>2.0299999999999998</v>
      </c>
      <c r="AI39" s="445">
        <v>2066978.1</v>
      </c>
      <c r="AJ39" s="512">
        <v>2.02</v>
      </c>
      <c r="AK39" s="445">
        <v>2063233.58</v>
      </c>
      <c r="AL39" s="512">
        <v>2.0099999999999998</v>
      </c>
      <c r="AM39" s="445">
        <v>2059489.05</v>
      </c>
      <c r="AN39" s="512">
        <v>2.0099999999999998</v>
      </c>
      <c r="AO39" s="445">
        <v>2055744.53</v>
      </c>
      <c r="AP39" s="512">
        <v>2.0099999999999998</v>
      </c>
      <c r="AQ39" s="445">
        <v>2052000</v>
      </c>
      <c r="AR39" s="512">
        <v>2</v>
      </c>
      <c r="AS39" s="445">
        <v>2048255.47</v>
      </c>
      <c r="AT39" s="512">
        <v>1.99</v>
      </c>
    </row>
    <row r="40" spans="1:46" ht="16.5" thickBot="1">
      <c r="A40" s="122" t="s">
        <v>29</v>
      </c>
      <c r="B40" s="123" t="s">
        <v>57</v>
      </c>
      <c r="C40" s="513"/>
      <c r="D40" s="514"/>
      <c r="E40" s="513"/>
      <c r="F40" s="514"/>
      <c r="G40" s="513"/>
      <c r="H40" s="514"/>
      <c r="I40" s="513"/>
      <c r="J40" s="514"/>
      <c r="K40" s="513"/>
      <c r="L40" s="514"/>
      <c r="M40" s="513"/>
      <c r="N40" s="514"/>
      <c r="O40" s="513"/>
      <c r="P40" s="514"/>
      <c r="Q40" s="513"/>
      <c r="R40" s="514"/>
      <c r="S40" s="513"/>
      <c r="T40" s="514"/>
      <c r="U40" s="513"/>
      <c r="V40" s="514"/>
      <c r="W40" s="513"/>
      <c r="X40" s="514"/>
      <c r="Y40" s="513"/>
      <c r="Z40" s="514"/>
      <c r="AA40" s="513"/>
      <c r="AB40" s="514"/>
      <c r="AC40" s="513"/>
      <c r="AD40" s="514"/>
      <c r="AE40" s="513"/>
      <c r="AF40" s="514"/>
      <c r="AG40" s="513"/>
      <c r="AH40" s="514"/>
      <c r="AI40" s="513"/>
      <c r="AJ40" s="514"/>
      <c r="AK40" s="513"/>
      <c r="AL40" s="514"/>
      <c r="AM40" s="513"/>
      <c r="AN40" s="514"/>
      <c r="AO40" s="513"/>
      <c r="AP40" s="514"/>
      <c r="AQ40" s="513"/>
      <c r="AR40" s="514"/>
      <c r="AS40" s="513"/>
      <c r="AT40" s="514"/>
    </row>
    <row r="41" spans="1:46" ht="16.5" thickBot="1">
      <c r="A41" s="122" t="s">
        <v>37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  <c r="AM41" s="513"/>
      <c r="AN41" s="514"/>
      <c r="AO41" s="513"/>
      <c r="AP41" s="514"/>
      <c r="AQ41" s="513"/>
      <c r="AR41" s="514"/>
      <c r="AS41" s="513"/>
      <c r="AT41" s="514"/>
    </row>
    <row r="42" spans="1:46">
      <c r="A42" s="122" t="s">
        <v>68</v>
      </c>
      <c r="B42" s="123" t="s">
        <v>57</v>
      </c>
      <c r="C42" s="479">
        <v>1024791.8</v>
      </c>
      <c r="D42" s="512">
        <v>1</v>
      </c>
      <c r="E42" s="479">
        <v>1020707.49</v>
      </c>
      <c r="F42" s="512">
        <v>1</v>
      </c>
      <c r="G42" s="479">
        <v>1019346.05</v>
      </c>
      <c r="H42" s="512">
        <v>1.01</v>
      </c>
      <c r="I42" s="479">
        <v>1017984.6000000001</v>
      </c>
      <c r="J42" s="512">
        <v>1.01</v>
      </c>
      <c r="K42" s="479">
        <v>1016623.1699999999</v>
      </c>
      <c r="L42" s="512">
        <v>1</v>
      </c>
      <c r="M42" s="479">
        <v>1015261.7300000001</v>
      </c>
      <c r="N42" s="512">
        <v>1</v>
      </c>
      <c r="O42" s="479">
        <v>1011177.4299999999</v>
      </c>
      <c r="P42" s="512">
        <v>0.99</v>
      </c>
      <c r="Q42" s="479">
        <v>1009815.99</v>
      </c>
      <c r="R42" s="512">
        <v>0.99</v>
      </c>
      <c r="S42" s="479">
        <v>1008454.55</v>
      </c>
      <c r="T42" s="512">
        <v>1</v>
      </c>
      <c r="U42" s="479">
        <v>1007093.1099999999</v>
      </c>
      <c r="V42" s="512">
        <v>0.99</v>
      </c>
      <c r="W42" s="479">
        <v>1005731.67</v>
      </c>
      <c r="X42" s="512">
        <v>0.99</v>
      </c>
      <c r="Y42" s="479">
        <v>1001647.3599999999</v>
      </c>
      <c r="Z42" s="512">
        <v>0.99</v>
      </c>
      <c r="AA42" s="479">
        <v>1000285.94</v>
      </c>
      <c r="AB42" s="512">
        <v>0.99</v>
      </c>
      <c r="AC42" s="479">
        <v>998924.5</v>
      </c>
      <c r="AD42" s="512">
        <v>0.99</v>
      </c>
      <c r="AE42" s="479">
        <v>997563.04999999981</v>
      </c>
      <c r="AF42" s="512">
        <v>0.98</v>
      </c>
      <c r="AG42" s="479">
        <v>996201.6100000001</v>
      </c>
      <c r="AH42" s="512">
        <v>0.98</v>
      </c>
      <c r="AI42" s="479">
        <v>992117.31</v>
      </c>
      <c r="AJ42" s="512">
        <v>0.97</v>
      </c>
      <c r="AK42" s="479">
        <v>990755.88000000012</v>
      </c>
      <c r="AL42" s="512">
        <v>0.97</v>
      </c>
      <c r="AM42" s="479">
        <v>989394.44000000018</v>
      </c>
      <c r="AN42" s="512">
        <v>0.96</v>
      </c>
      <c r="AO42" s="479">
        <v>988032.98</v>
      </c>
      <c r="AP42" s="512">
        <v>0.96</v>
      </c>
      <c r="AQ42" s="479">
        <v>986671.55</v>
      </c>
      <c r="AR42" s="512">
        <v>0.96</v>
      </c>
      <c r="AS42" s="479">
        <v>985310.12999999989</v>
      </c>
      <c r="AT42" s="512">
        <v>0.96</v>
      </c>
    </row>
    <row r="43" spans="1:46">
      <c r="A43" s="129" t="s">
        <v>69</v>
      </c>
      <c r="B43" s="123" t="s">
        <v>57</v>
      </c>
      <c r="C43" s="516"/>
      <c r="D43" s="510"/>
      <c r="E43" s="516"/>
      <c r="F43" s="510"/>
      <c r="G43" s="516"/>
      <c r="H43" s="510"/>
      <c r="I43" s="516"/>
      <c r="J43" s="510"/>
      <c r="K43" s="516"/>
      <c r="L43" s="510"/>
      <c r="M43" s="516"/>
      <c r="N43" s="510"/>
      <c r="O43" s="516"/>
      <c r="P43" s="510"/>
      <c r="Q43" s="516"/>
      <c r="R43" s="510"/>
      <c r="S43" s="516"/>
      <c r="T43" s="510"/>
      <c r="U43" s="516"/>
      <c r="V43" s="510"/>
      <c r="W43" s="516"/>
      <c r="X43" s="510"/>
      <c r="Y43" s="516"/>
      <c r="Z43" s="510"/>
      <c r="AA43" s="516"/>
      <c r="AB43" s="510"/>
      <c r="AC43" s="516"/>
      <c r="AD43" s="510"/>
      <c r="AE43" s="516"/>
      <c r="AF43" s="510"/>
      <c r="AG43" s="516"/>
      <c r="AH43" s="510"/>
      <c r="AI43" s="516"/>
      <c r="AJ43" s="510"/>
      <c r="AK43" s="516"/>
      <c r="AL43" s="510"/>
      <c r="AM43" s="516"/>
      <c r="AN43" s="510"/>
      <c r="AO43" s="516"/>
      <c r="AP43" s="510"/>
      <c r="AQ43" s="516"/>
      <c r="AR43" s="510"/>
      <c r="AS43" s="516"/>
      <c r="AT43" s="510"/>
    </row>
    <row r="44" spans="1:46" ht="48" thickBot="1">
      <c r="A44" s="122" t="s">
        <v>70</v>
      </c>
      <c r="B44" s="123" t="s">
        <v>76</v>
      </c>
      <c r="C44" s="544">
        <v>2208900</v>
      </c>
      <c r="D44" s="518">
        <v>2.16</v>
      </c>
      <c r="E44" s="544">
        <v>2208900</v>
      </c>
      <c r="F44" s="518">
        <v>2.16</v>
      </c>
      <c r="G44" s="544">
        <v>2208900</v>
      </c>
      <c r="H44" s="518">
        <v>2.17</v>
      </c>
      <c r="I44" s="544">
        <v>2208900</v>
      </c>
      <c r="J44" s="518">
        <v>2.16</v>
      </c>
      <c r="K44" s="544">
        <v>2208900</v>
      </c>
      <c r="L44" s="518">
        <v>2.17</v>
      </c>
      <c r="M44" s="544">
        <v>2208900</v>
      </c>
      <c r="N44" s="518">
        <v>2.17</v>
      </c>
      <c r="O44" s="544">
        <v>2208900</v>
      </c>
      <c r="P44" s="518">
        <v>2.17</v>
      </c>
      <c r="Q44" s="544">
        <v>2208900</v>
      </c>
      <c r="R44" s="518">
        <v>2.17</v>
      </c>
      <c r="S44" s="544">
        <v>2208900</v>
      </c>
      <c r="T44" s="518">
        <v>2.17</v>
      </c>
      <c r="U44" s="544">
        <v>2208900</v>
      </c>
      <c r="V44" s="518">
        <v>2.17</v>
      </c>
      <c r="W44" s="544">
        <v>2208900</v>
      </c>
      <c r="X44" s="518">
        <v>2.16</v>
      </c>
      <c r="Y44" s="544">
        <v>2208900</v>
      </c>
      <c r="Z44" s="518">
        <v>2.16</v>
      </c>
      <c r="AA44" s="544">
        <v>2208900</v>
      </c>
      <c r="AB44" s="518">
        <v>2.16</v>
      </c>
      <c r="AC44" s="544">
        <v>2208900</v>
      </c>
      <c r="AD44" s="518">
        <v>2.16</v>
      </c>
      <c r="AE44" s="544">
        <v>2208900</v>
      </c>
      <c r="AF44" s="518">
        <v>2.16</v>
      </c>
      <c r="AG44" s="544">
        <v>2208900</v>
      </c>
      <c r="AH44" s="518">
        <v>2.16</v>
      </c>
      <c r="AI44" s="544">
        <v>2208900</v>
      </c>
      <c r="AJ44" s="518">
        <v>2.16</v>
      </c>
      <c r="AK44" s="544">
        <v>2208900</v>
      </c>
      <c r="AL44" s="518">
        <v>2.15</v>
      </c>
      <c r="AM44" s="544">
        <v>2208900</v>
      </c>
      <c r="AN44" s="518">
        <v>2.1800000000000002</v>
      </c>
      <c r="AO44" s="544">
        <v>2208900</v>
      </c>
      <c r="AP44" s="518">
        <v>2.1800000000000002</v>
      </c>
      <c r="AQ44" s="544">
        <v>2208900</v>
      </c>
      <c r="AR44" s="518">
        <v>2.15</v>
      </c>
      <c r="AS44" s="544">
        <v>2208900</v>
      </c>
      <c r="AT44" s="518">
        <v>2.15</v>
      </c>
    </row>
    <row r="45" spans="1:46" ht="47.25">
      <c r="A45" s="122" t="s">
        <v>71</v>
      </c>
      <c r="B45" s="123" t="s">
        <v>57</v>
      </c>
      <c r="C45" s="513"/>
      <c r="D45" s="514"/>
      <c r="E45" s="513"/>
      <c r="F45" s="514"/>
      <c r="G45" s="513"/>
      <c r="H45" s="514"/>
      <c r="I45" s="513"/>
      <c r="J45" s="514"/>
      <c r="K45" s="513"/>
      <c r="L45" s="514"/>
      <c r="M45" s="513"/>
      <c r="N45" s="514"/>
      <c r="O45" s="513"/>
      <c r="P45" s="514"/>
      <c r="Q45" s="513"/>
      <c r="R45" s="514"/>
      <c r="S45" s="513"/>
      <c r="T45" s="514"/>
      <c r="U45" s="513"/>
      <c r="V45" s="514"/>
      <c r="W45" s="513"/>
      <c r="X45" s="514"/>
      <c r="Y45" s="513"/>
      <c r="Z45" s="514"/>
      <c r="AA45" s="513"/>
      <c r="AB45" s="514"/>
      <c r="AC45" s="513"/>
      <c r="AD45" s="514"/>
      <c r="AE45" s="513"/>
      <c r="AF45" s="514"/>
      <c r="AG45" s="513"/>
      <c r="AH45" s="514"/>
      <c r="AI45" s="513"/>
      <c r="AJ45" s="514"/>
      <c r="AK45" s="513"/>
      <c r="AL45" s="514"/>
      <c r="AM45" s="513"/>
      <c r="AN45" s="514"/>
      <c r="AO45" s="513"/>
      <c r="AP45" s="514"/>
      <c r="AQ45" s="513"/>
      <c r="AR45" s="514"/>
      <c r="AS45" s="513"/>
      <c r="AT45" s="514"/>
    </row>
    <row r="46" spans="1:46" ht="16.5" thickBot="1">
      <c r="A46" s="122" t="s">
        <v>49</v>
      </c>
      <c r="B46" s="123" t="s">
        <v>50</v>
      </c>
      <c r="C46" s="865">
        <v>1635.65</v>
      </c>
      <c r="D46" s="518">
        <v>0.01</v>
      </c>
      <c r="E46" s="865">
        <v>1635.65</v>
      </c>
      <c r="F46" s="518">
        <v>0.01</v>
      </c>
      <c r="G46" s="857">
        <v>2847.05</v>
      </c>
      <c r="H46" s="518">
        <v>0.01</v>
      </c>
      <c r="I46" s="857">
        <v>2847.05</v>
      </c>
      <c r="J46" s="518">
        <v>0.01</v>
      </c>
      <c r="K46" s="857">
        <v>2847.05</v>
      </c>
      <c r="L46" s="518">
        <v>0.01</v>
      </c>
      <c r="M46" s="857">
        <v>2847.05</v>
      </c>
      <c r="N46" s="518">
        <v>0.01</v>
      </c>
      <c r="O46" s="857">
        <v>2847.05</v>
      </c>
      <c r="P46" s="518">
        <v>0.01</v>
      </c>
      <c r="Q46" s="857">
        <v>2847.05</v>
      </c>
      <c r="R46" s="518">
        <v>0</v>
      </c>
      <c r="S46" s="857">
        <v>3658.24</v>
      </c>
      <c r="T46" s="518">
        <v>0</v>
      </c>
      <c r="U46" s="857">
        <v>3658.24</v>
      </c>
      <c r="V46" s="518">
        <v>0</v>
      </c>
      <c r="W46" s="857">
        <v>3658.24</v>
      </c>
      <c r="X46" s="518">
        <v>0</v>
      </c>
      <c r="Y46" s="865">
        <v>4587.57</v>
      </c>
      <c r="Z46" s="518">
        <v>0</v>
      </c>
      <c r="AA46" s="865">
        <v>4587.57</v>
      </c>
      <c r="AB46" s="518">
        <v>0</v>
      </c>
      <c r="AC46" s="865">
        <v>4587.57</v>
      </c>
      <c r="AD46" s="518">
        <v>0</v>
      </c>
      <c r="AE46" s="865">
        <v>4587.57</v>
      </c>
      <c r="AF46" s="518">
        <v>0</v>
      </c>
      <c r="AG46" s="865">
        <v>4587.57</v>
      </c>
      <c r="AH46" s="518">
        <v>0</v>
      </c>
      <c r="AI46" s="865">
        <v>4587.57</v>
      </c>
      <c r="AJ46" s="518">
        <v>0</v>
      </c>
      <c r="AK46" s="865">
        <v>4587.57</v>
      </c>
      <c r="AL46" s="518">
        <v>0</v>
      </c>
      <c r="AM46" s="871">
        <v>11674.2</v>
      </c>
      <c r="AN46" s="518">
        <v>0</v>
      </c>
      <c r="AO46" s="871">
        <v>11674.2</v>
      </c>
      <c r="AP46" s="518">
        <v>0</v>
      </c>
      <c r="AQ46" s="871">
        <v>11674.2</v>
      </c>
      <c r="AR46" s="518">
        <v>0.01</v>
      </c>
      <c r="AS46" s="871">
        <v>2448.09</v>
      </c>
      <c r="AT46" s="518">
        <v>0</v>
      </c>
    </row>
    <row r="47" spans="1:46" ht="48" thickBot="1">
      <c r="A47" s="122" t="s">
        <v>56</v>
      </c>
      <c r="B47" s="123" t="s">
        <v>77</v>
      </c>
      <c r="C47" s="857">
        <v>5738.36</v>
      </c>
      <c r="D47" s="514">
        <v>0</v>
      </c>
      <c r="E47" s="857">
        <v>5738.36</v>
      </c>
      <c r="F47" s="514">
        <v>0</v>
      </c>
      <c r="G47" s="857">
        <v>5738.36</v>
      </c>
      <c r="H47" s="514">
        <v>0</v>
      </c>
      <c r="I47" s="857">
        <v>5738.36</v>
      </c>
      <c r="J47" s="514">
        <v>0</v>
      </c>
      <c r="K47" s="857">
        <v>5738.36</v>
      </c>
      <c r="L47" s="514">
        <v>0</v>
      </c>
      <c r="M47" s="857">
        <v>5738.36</v>
      </c>
      <c r="N47" s="514">
        <v>0</v>
      </c>
      <c r="O47" s="857">
        <v>5738.36</v>
      </c>
      <c r="P47" s="514">
        <v>0.01</v>
      </c>
      <c r="Q47" s="857">
        <v>5738.36</v>
      </c>
      <c r="R47" s="514">
        <v>0.01</v>
      </c>
      <c r="S47" s="857">
        <v>10605.5</v>
      </c>
      <c r="T47" s="514">
        <v>0.01</v>
      </c>
      <c r="U47" s="857">
        <v>10605.5</v>
      </c>
      <c r="V47" s="514">
        <v>0.01</v>
      </c>
      <c r="W47" s="857">
        <v>10605.5</v>
      </c>
      <c r="X47" s="514">
        <v>0.01</v>
      </c>
      <c r="Y47" s="857">
        <v>10605.5</v>
      </c>
      <c r="Z47" s="514">
        <v>0.01</v>
      </c>
      <c r="AA47" s="857">
        <v>10605.5</v>
      </c>
      <c r="AB47" s="514">
        <v>0.01</v>
      </c>
      <c r="AC47" s="857">
        <v>10605.5</v>
      </c>
      <c r="AD47" s="514">
        <v>0.01</v>
      </c>
      <c r="AE47" s="857">
        <v>10605.5</v>
      </c>
      <c r="AF47" s="514">
        <v>0.01</v>
      </c>
      <c r="AG47" s="857">
        <v>10605.5</v>
      </c>
      <c r="AH47" s="514">
        <v>0.01</v>
      </c>
      <c r="AI47" s="857">
        <v>10605.5</v>
      </c>
      <c r="AJ47" s="514">
        <v>0.01</v>
      </c>
      <c r="AK47" s="857">
        <v>10605.5</v>
      </c>
      <c r="AL47" s="514">
        <v>0.01</v>
      </c>
      <c r="AM47" s="857">
        <v>10605.5</v>
      </c>
      <c r="AN47" s="514">
        <v>0.01</v>
      </c>
      <c r="AO47" s="857">
        <v>10605.5</v>
      </c>
      <c r="AP47" s="514">
        <v>0.01</v>
      </c>
      <c r="AQ47" s="857">
        <v>10605.5</v>
      </c>
      <c r="AR47" s="514">
        <v>0.01</v>
      </c>
      <c r="AS47" s="857">
        <v>733.89</v>
      </c>
      <c r="AT47" s="514">
        <v>0</v>
      </c>
    </row>
    <row r="48" spans="1:46" ht="79.5" thickBot="1">
      <c r="A48" s="132" t="s">
        <v>72</v>
      </c>
      <c r="B48" s="123" t="s">
        <v>78</v>
      </c>
      <c r="C48" s="857">
        <v>651.16</v>
      </c>
      <c r="D48" s="514">
        <v>0</v>
      </c>
      <c r="E48" s="857">
        <v>651.16</v>
      </c>
      <c r="F48" s="514">
        <v>0</v>
      </c>
      <c r="G48" s="857">
        <v>2268.5700000000002</v>
      </c>
      <c r="H48" s="514">
        <v>0</v>
      </c>
      <c r="I48" s="857">
        <v>2268.5700000000002</v>
      </c>
      <c r="J48" s="514">
        <v>0</v>
      </c>
      <c r="K48" s="857">
        <v>2268.5700000000002</v>
      </c>
      <c r="L48" s="514">
        <v>0</v>
      </c>
      <c r="M48" s="857">
        <v>2268.5700000000002</v>
      </c>
      <c r="N48" s="514">
        <v>0</v>
      </c>
      <c r="O48" s="857">
        <v>2268.5700000000002</v>
      </c>
      <c r="P48" s="514">
        <v>0</v>
      </c>
      <c r="Q48" s="857">
        <v>2268.5700000000002</v>
      </c>
      <c r="R48" s="514">
        <v>0</v>
      </c>
      <c r="S48" s="857">
        <v>2268.5700000000002</v>
      </c>
      <c r="T48" s="514">
        <v>0</v>
      </c>
      <c r="U48" s="857">
        <v>2268.5700000000002</v>
      </c>
      <c r="V48" s="514">
        <v>0</v>
      </c>
      <c r="W48" s="857">
        <v>2268.5700000000002</v>
      </c>
      <c r="X48" s="514">
        <v>0</v>
      </c>
      <c r="Y48" s="857">
        <v>2268.5700000000002</v>
      </c>
      <c r="Z48" s="514">
        <v>0</v>
      </c>
      <c r="AA48" s="857">
        <v>2268.5700000000002</v>
      </c>
      <c r="AB48" s="514">
        <v>0</v>
      </c>
      <c r="AC48" s="857">
        <v>2268.5700000000002</v>
      </c>
      <c r="AD48" s="514">
        <v>0</v>
      </c>
      <c r="AE48" s="857">
        <v>2268.5700000000002</v>
      </c>
      <c r="AF48" s="514">
        <v>0</v>
      </c>
      <c r="AG48" s="857">
        <v>2268.5700000000002</v>
      </c>
      <c r="AH48" s="514">
        <v>0</v>
      </c>
      <c r="AI48" s="857">
        <v>2268.5700000000002</v>
      </c>
      <c r="AJ48" s="514">
        <v>0</v>
      </c>
      <c r="AK48" s="857">
        <v>2268.5700000000002</v>
      </c>
      <c r="AL48" s="514">
        <v>0</v>
      </c>
      <c r="AM48" s="857">
        <v>2268.5700000000002</v>
      </c>
      <c r="AN48" s="514">
        <v>0</v>
      </c>
      <c r="AO48" s="857">
        <v>2268.5700000000002</v>
      </c>
      <c r="AP48" s="514">
        <v>0</v>
      </c>
      <c r="AQ48" s="857">
        <v>2268.5700000000002</v>
      </c>
      <c r="AR48" s="514">
        <v>0</v>
      </c>
      <c r="AS48" s="857">
        <v>228.79</v>
      </c>
      <c r="AT48" s="514">
        <v>0</v>
      </c>
    </row>
    <row r="49" spans="1:46" ht="32.25" thickBot="1">
      <c r="A49" s="132" t="s">
        <v>51</v>
      </c>
      <c r="B49" s="123" t="s">
        <v>52</v>
      </c>
      <c r="C49" s="858">
        <v>18943.77</v>
      </c>
      <c r="D49" s="808">
        <v>0.02</v>
      </c>
      <c r="E49" s="858">
        <v>18943.77</v>
      </c>
      <c r="F49" s="808">
        <v>0.02</v>
      </c>
      <c r="G49" s="858">
        <v>18943.77</v>
      </c>
      <c r="H49" s="808">
        <v>0.02</v>
      </c>
      <c r="I49" s="858">
        <v>18943.77</v>
      </c>
      <c r="J49" s="808">
        <v>0.02</v>
      </c>
      <c r="K49" s="858">
        <v>18943.77</v>
      </c>
      <c r="L49" s="808">
        <v>0.02</v>
      </c>
      <c r="M49" s="858">
        <v>18943.77</v>
      </c>
      <c r="N49" s="808">
        <v>0.02</v>
      </c>
      <c r="O49" s="858">
        <v>18943.77</v>
      </c>
      <c r="P49" s="808">
        <v>0.02</v>
      </c>
      <c r="Q49" s="808"/>
      <c r="R49" s="808"/>
      <c r="S49" s="808"/>
      <c r="T49" s="808"/>
      <c r="U49" s="808"/>
      <c r="V49" s="808"/>
      <c r="W49" s="808"/>
      <c r="X49" s="808"/>
      <c r="Y49" s="808"/>
      <c r="Z49" s="808"/>
      <c r="AA49" s="808"/>
      <c r="AB49" s="808"/>
      <c r="AC49" s="808"/>
      <c r="AD49" s="808"/>
      <c r="AE49" s="808"/>
      <c r="AF49" s="808"/>
      <c r="AG49" s="808"/>
      <c r="AH49" s="808"/>
      <c r="AI49" s="808"/>
      <c r="AJ49" s="808"/>
      <c r="AK49" s="808"/>
      <c r="AL49" s="808"/>
      <c r="AM49" s="808"/>
      <c r="AN49" s="808"/>
      <c r="AO49" s="808"/>
      <c r="AP49" s="808"/>
      <c r="AQ49" s="808"/>
      <c r="AR49" s="808"/>
      <c r="AS49" s="808">
        <v>22575.3</v>
      </c>
      <c r="AT49" s="808">
        <v>0.02</v>
      </c>
    </row>
    <row r="50" spans="1:46" ht="32.25" thickBot="1">
      <c r="A50" s="133" t="s">
        <v>73</v>
      </c>
      <c r="B50" s="134" t="s">
        <v>53</v>
      </c>
      <c r="C50" s="808">
        <v>69121.95</v>
      </c>
      <c r="D50" s="808">
        <v>7.0000000000000007E-2</v>
      </c>
      <c r="E50" s="808">
        <v>69121.95</v>
      </c>
      <c r="F50" s="808">
        <v>7.0000000000000007E-2</v>
      </c>
      <c r="G50" s="808">
        <v>69121.95</v>
      </c>
      <c r="H50" s="808">
        <v>7.0000000000000007E-2</v>
      </c>
      <c r="I50" s="808"/>
      <c r="J50" s="808"/>
      <c r="K50" s="808"/>
      <c r="L50" s="808"/>
      <c r="M50" s="808"/>
      <c r="N50" s="808"/>
      <c r="O50" s="808"/>
      <c r="P50" s="808"/>
      <c r="Q50" s="808"/>
      <c r="R50" s="808"/>
      <c r="S50" s="808"/>
      <c r="T50" s="808"/>
      <c r="U50" s="808"/>
      <c r="V50" s="808"/>
      <c r="W50" s="808"/>
      <c r="X50" s="808"/>
      <c r="Y50" s="808"/>
      <c r="Z50" s="808"/>
      <c r="AA50" s="808"/>
      <c r="AB50" s="808"/>
      <c r="AC50" s="808"/>
      <c r="AD50" s="808"/>
      <c r="AE50" s="808"/>
      <c r="AF50" s="808"/>
      <c r="AG50" s="808"/>
      <c r="AH50" s="808"/>
      <c r="AI50" s="808"/>
      <c r="AJ50" s="808"/>
      <c r="AK50" s="808"/>
      <c r="AL50" s="808"/>
      <c r="AM50" s="808"/>
      <c r="AN50" s="808"/>
      <c r="AO50" s="808"/>
      <c r="AP50" s="808"/>
      <c r="AQ50" s="808"/>
      <c r="AR50" s="808"/>
      <c r="AS50" s="808">
        <v>76131.679999999993</v>
      </c>
      <c r="AT50" s="808">
        <v>0.08</v>
      </c>
    </row>
    <row r="51" spans="1:46" ht="32.25" thickBot="1">
      <c r="A51" s="122" t="s">
        <v>54</v>
      </c>
      <c r="B51" s="123" t="s">
        <v>79</v>
      </c>
      <c r="C51" s="857">
        <v>2007.53</v>
      </c>
      <c r="D51" s="514"/>
      <c r="E51" s="857">
        <v>2007.53</v>
      </c>
      <c r="F51" s="514"/>
      <c r="G51" s="857">
        <v>2007.53</v>
      </c>
      <c r="H51" s="514"/>
      <c r="I51" s="857">
        <v>2007.53</v>
      </c>
      <c r="J51" s="514"/>
      <c r="K51" s="857">
        <v>2007.53</v>
      </c>
      <c r="L51" s="514"/>
      <c r="M51" s="857">
        <v>2007.53</v>
      </c>
      <c r="N51" s="514"/>
      <c r="O51" s="857">
        <v>2007.53</v>
      </c>
      <c r="P51" s="514"/>
      <c r="Q51" s="857">
        <v>2007.53</v>
      </c>
      <c r="R51" s="514"/>
      <c r="S51" s="857">
        <v>2007.53</v>
      </c>
      <c r="T51" s="514"/>
      <c r="U51" s="857">
        <v>2007.53</v>
      </c>
      <c r="V51" s="514"/>
      <c r="W51" s="857">
        <v>2007.53</v>
      </c>
      <c r="X51" s="514"/>
      <c r="Y51" s="808"/>
      <c r="Z51" s="808"/>
      <c r="AA51" s="808"/>
      <c r="AB51" s="808"/>
      <c r="AC51" s="808"/>
      <c r="AD51" s="808"/>
      <c r="AE51" s="808"/>
      <c r="AF51" s="808"/>
      <c r="AG51" s="808"/>
      <c r="AH51" s="808"/>
      <c r="AI51" s="808"/>
      <c r="AJ51" s="808"/>
      <c r="AK51" s="808"/>
      <c r="AL51" s="808"/>
      <c r="AM51" s="808"/>
      <c r="AN51" s="808"/>
      <c r="AO51" s="808"/>
      <c r="AP51" s="808"/>
      <c r="AQ51" s="808"/>
      <c r="AR51" s="808"/>
      <c r="AS51" s="857">
        <v>2870.4</v>
      </c>
      <c r="AT51" s="808"/>
    </row>
    <row r="52" spans="1:46" ht="32.25" thickBot="1">
      <c r="A52" s="135" t="s">
        <v>55</v>
      </c>
      <c r="B52" s="223" t="s">
        <v>80</v>
      </c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  <c r="AL52" s="514"/>
      <c r="AM52" s="514"/>
      <c r="AN52" s="514"/>
      <c r="AO52" s="514"/>
      <c r="AP52" s="514"/>
      <c r="AQ52" s="514"/>
      <c r="AR52" s="514"/>
      <c r="AS52" s="514"/>
      <c r="AT52" s="514"/>
    </row>
    <row r="53" spans="1:46" ht="16.5" thickBot="1">
      <c r="A53" s="221" t="s">
        <v>101</v>
      </c>
      <c r="B53" s="222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4"/>
      <c r="V53" s="514"/>
      <c r="W53" s="514"/>
      <c r="X53" s="514"/>
      <c r="Y53" s="514"/>
      <c r="Z53" s="514"/>
      <c r="AA53" s="514"/>
      <c r="AB53" s="514"/>
      <c r="AC53" s="860">
        <v>148832.1</v>
      </c>
      <c r="AD53" s="860">
        <v>0.15</v>
      </c>
      <c r="AE53" s="514"/>
      <c r="AF53" s="514"/>
      <c r="AG53" s="514"/>
      <c r="AH53" s="514"/>
      <c r="AI53" s="514"/>
      <c r="AJ53" s="514"/>
      <c r="AK53" s="514"/>
      <c r="AL53" s="514"/>
      <c r="AM53" s="514"/>
      <c r="AN53" s="514"/>
      <c r="AO53" s="514"/>
      <c r="AP53" s="514"/>
      <c r="AQ53" s="514"/>
      <c r="AR53" s="514"/>
      <c r="AS53" s="514"/>
      <c r="AT53" s="514"/>
    </row>
    <row r="54" spans="1:46" ht="15">
      <c r="A54" s="862" t="s">
        <v>110</v>
      </c>
      <c r="B54" s="862"/>
      <c r="C54" s="857">
        <v>2691.39</v>
      </c>
      <c r="D54" s="861">
        <v>0</v>
      </c>
      <c r="E54" s="857">
        <v>10765.57</v>
      </c>
      <c r="F54" s="861">
        <v>0.01</v>
      </c>
      <c r="G54" s="857">
        <v>13456.97</v>
      </c>
      <c r="H54" s="861">
        <v>0.01</v>
      </c>
      <c r="I54" s="857">
        <v>16148.36</v>
      </c>
      <c r="J54" s="861">
        <v>0.02</v>
      </c>
      <c r="K54" s="857">
        <v>18839.75</v>
      </c>
      <c r="L54" s="861">
        <v>0.02</v>
      </c>
      <c r="M54" s="857">
        <v>21531.15</v>
      </c>
      <c r="N54" s="861">
        <v>0.02</v>
      </c>
      <c r="O54" s="857">
        <v>29605.33</v>
      </c>
      <c r="P54" s="861">
        <v>0.03</v>
      </c>
      <c r="Q54" s="857">
        <v>32296.720000000001</v>
      </c>
      <c r="R54" s="861">
        <v>0.03</v>
      </c>
      <c r="S54" s="857">
        <v>34988.11</v>
      </c>
      <c r="T54" s="861">
        <v>0.03</v>
      </c>
      <c r="U54" s="857">
        <v>37679.51</v>
      </c>
      <c r="V54" s="861">
        <v>0.04</v>
      </c>
      <c r="W54" s="857">
        <v>40370.9</v>
      </c>
      <c r="X54" s="861">
        <v>0.04</v>
      </c>
      <c r="Y54" s="857">
        <v>48445.08</v>
      </c>
      <c r="Z54" s="861">
        <v>0.05</v>
      </c>
      <c r="AA54" s="857">
        <v>51136.480000000003</v>
      </c>
      <c r="AB54" s="861">
        <v>0.05</v>
      </c>
      <c r="AC54" s="857">
        <v>53827.87</v>
      </c>
      <c r="AD54" s="861">
        <v>0.05</v>
      </c>
      <c r="AE54" s="857">
        <v>56519.26</v>
      </c>
      <c r="AF54" s="861">
        <v>0.06</v>
      </c>
      <c r="AG54" s="857">
        <v>59210.66</v>
      </c>
      <c r="AH54" s="861">
        <v>0.06</v>
      </c>
      <c r="AI54" s="857">
        <v>67284.84</v>
      </c>
      <c r="AJ54" s="861">
        <v>7.0000000000000007E-2</v>
      </c>
      <c r="AK54" s="857">
        <v>69976.23</v>
      </c>
      <c r="AL54">
        <v>7.0000000000000007E-2</v>
      </c>
      <c r="AM54" s="857">
        <v>72667.62</v>
      </c>
      <c r="AN54">
        <v>7.0000000000000007E-2</v>
      </c>
      <c r="AO54" s="857">
        <v>75359.02</v>
      </c>
      <c r="AP54">
        <v>7.0000000000000007E-2</v>
      </c>
      <c r="AQ54" s="857">
        <v>78050.41</v>
      </c>
      <c r="AR54">
        <v>0.08</v>
      </c>
      <c r="AS54" s="857">
        <v>80741.8</v>
      </c>
      <c r="AT54">
        <v>0.08</v>
      </c>
    </row>
    <row r="55" spans="1:46" ht="15">
      <c r="A55" s="862" t="s">
        <v>39</v>
      </c>
      <c r="B55" s="862"/>
      <c r="C55" s="857">
        <v>625.27</v>
      </c>
      <c r="D55" s="861">
        <v>0</v>
      </c>
      <c r="E55" s="857">
        <v>2501.09</v>
      </c>
      <c r="F55" s="861">
        <v>0</v>
      </c>
      <c r="G55" s="857">
        <v>3126.37</v>
      </c>
      <c r="H55" s="861">
        <v>0</v>
      </c>
      <c r="I55" s="857">
        <v>3751.64</v>
      </c>
      <c r="J55" s="861">
        <v>0</v>
      </c>
      <c r="K55" s="857">
        <v>4376.91</v>
      </c>
      <c r="L55" s="861">
        <v>0</v>
      </c>
      <c r="M55" s="857">
        <v>5002.1899999999996</v>
      </c>
      <c r="N55" s="861">
        <v>0</v>
      </c>
      <c r="O55" s="857">
        <v>6878.01</v>
      </c>
      <c r="P55" s="861">
        <v>0.01</v>
      </c>
      <c r="Q55" s="857">
        <v>7503.28</v>
      </c>
      <c r="R55" s="861">
        <v>0.01</v>
      </c>
      <c r="S55" s="857">
        <v>8128.55</v>
      </c>
      <c r="T55" s="861">
        <v>0.01</v>
      </c>
      <c r="U55" s="857">
        <v>8753.83</v>
      </c>
      <c r="V55" s="861">
        <v>0.01</v>
      </c>
      <c r="W55" s="857">
        <v>9379.1</v>
      </c>
      <c r="X55" s="861">
        <v>0.01</v>
      </c>
      <c r="Y55" s="857">
        <v>11254.92</v>
      </c>
      <c r="Z55" s="861">
        <v>0.01</v>
      </c>
      <c r="AA55" s="857">
        <v>11880.19</v>
      </c>
      <c r="AB55" s="861">
        <v>0.01</v>
      </c>
      <c r="AC55" s="857">
        <v>12505.46</v>
      </c>
      <c r="AD55" s="861">
        <v>0.01</v>
      </c>
      <c r="AE55" s="857">
        <v>13130.74</v>
      </c>
      <c r="AF55" s="861">
        <v>0.01</v>
      </c>
      <c r="AG55" s="857">
        <v>13756.01</v>
      </c>
      <c r="AH55" s="861">
        <v>0.01</v>
      </c>
      <c r="AI55" s="857">
        <v>15631.83</v>
      </c>
      <c r="AJ55" s="861">
        <v>0.02</v>
      </c>
      <c r="AK55" s="857">
        <v>16257.1</v>
      </c>
      <c r="AL55">
        <v>0.02</v>
      </c>
      <c r="AM55" s="857">
        <v>16882.38</v>
      </c>
      <c r="AN55">
        <v>0.02</v>
      </c>
      <c r="AO55" s="857">
        <v>17507.650000000001</v>
      </c>
      <c r="AP55">
        <v>0.02</v>
      </c>
      <c r="AQ55" s="857">
        <v>18132.919999999998</v>
      </c>
      <c r="AR55">
        <v>0.02</v>
      </c>
      <c r="AS55" s="857">
        <v>18758.2</v>
      </c>
      <c r="AT55">
        <v>0.02</v>
      </c>
    </row>
    <row r="56" spans="1:46" ht="15" customHeight="1">
      <c r="A56" s="929" t="s">
        <v>95</v>
      </c>
      <c r="B56" s="930"/>
      <c r="C56" s="857">
        <v>17976.61</v>
      </c>
      <c r="D56" s="861">
        <v>0.02</v>
      </c>
      <c r="E56" s="857">
        <v>20321.38</v>
      </c>
      <c r="F56" s="861">
        <v>0.02</v>
      </c>
      <c r="G56" s="857">
        <v>21102.97</v>
      </c>
      <c r="H56" s="861">
        <v>0.02</v>
      </c>
      <c r="I56" s="857">
        <v>21884.560000000001</v>
      </c>
      <c r="J56" s="861">
        <v>0.02</v>
      </c>
      <c r="K56" s="857">
        <v>22666.15</v>
      </c>
      <c r="L56" s="861">
        <v>0.02</v>
      </c>
      <c r="M56" s="857">
        <v>23447.75</v>
      </c>
      <c r="N56" s="861">
        <v>0.02</v>
      </c>
      <c r="O56" s="857">
        <v>1563.18</v>
      </c>
      <c r="P56" s="861">
        <v>0</v>
      </c>
      <c r="Q56" s="857">
        <v>2344.77</v>
      </c>
      <c r="R56" s="861">
        <v>0</v>
      </c>
      <c r="S56" s="857">
        <v>3126.37</v>
      </c>
      <c r="T56" s="861">
        <v>0</v>
      </c>
      <c r="U56" s="857">
        <v>3907.96</v>
      </c>
      <c r="V56" s="861">
        <v>0</v>
      </c>
      <c r="W56" s="857">
        <v>4689.55</v>
      </c>
      <c r="X56" s="861">
        <v>0.01</v>
      </c>
      <c r="Y56" s="857">
        <v>7034.32</v>
      </c>
      <c r="Z56" s="861">
        <v>0.01</v>
      </c>
      <c r="AA56" s="857">
        <v>7815.92</v>
      </c>
      <c r="AB56" s="861">
        <v>0.01</v>
      </c>
      <c r="AC56" s="857">
        <v>8597.51</v>
      </c>
      <c r="AD56" s="861">
        <v>0.01</v>
      </c>
      <c r="AE56" s="857">
        <v>9379.1</v>
      </c>
      <c r="AF56" s="861">
        <v>0.01</v>
      </c>
      <c r="AG56" s="857">
        <v>10160.69</v>
      </c>
      <c r="AH56" s="861">
        <v>0.01</v>
      </c>
      <c r="AI56" s="857">
        <v>12505.46</v>
      </c>
      <c r="AJ56" s="861">
        <v>0.01</v>
      </c>
      <c r="AK56" s="857">
        <v>13287.06</v>
      </c>
      <c r="AL56">
        <v>0.01</v>
      </c>
      <c r="AM56" s="857">
        <v>14068.65</v>
      </c>
      <c r="AN56">
        <v>0.01</v>
      </c>
      <c r="AO56" s="857">
        <v>14850.24</v>
      </c>
      <c r="AP56">
        <v>0.01</v>
      </c>
      <c r="AQ56" s="857">
        <v>15631.83</v>
      </c>
      <c r="AR56">
        <v>0.02</v>
      </c>
      <c r="AS56" s="857">
        <v>16413.419999999998</v>
      </c>
      <c r="AT56">
        <v>0.02</v>
      </c>
    </row>
    <row r="57" spans="1:46" ht="15" customHeight="1">
      <c r="A57" s="863"/>
      <c r="B57" s="864"/>
      <c r="C57" s="857">
        <v>30263.22</v>
      </c>
      <c r="D57" s="861">
        <v>0.03</v>
      </c>
      <c r="E57" s="857">
        <v>34210.6</v>
      </c>
      <c r="F57" s="861">
        <v>0.03</v>
      </c>
      <c r="G57" s="857">
        <v>35526.39</v>
      </c>
      <c r="H57" s="861">
        <v>0.03</v>
      </c>
      <c r="I57" s="857">
        <v>36842.19</v>
      </c>
      <c r="J57" s="861">
        <v>0.04</v>
      </c>
      <c r="K57" s="857">
        <v>38157.980000000003</v>
      </c>
      <c r="L57" s="861">
        <v>0.04</v>
      </c>
      <c r="M57" s="857">
        <v>39473.769999999997</v>
      </c>
      <c r="N57" s="861">
        <v>0.04</v>
      </c>
      <c r="O57" s="857">
        <v>2631.58</v>
      </c>
      <c r="P57" s="861">
        <v>0</v>
      </c>
      <c r="Q57" s="857">
        <v>3947.38</v>
      </c>
      <c r="R57" s="861">
        <v>0</v>
      </c>
      <c r="S57" s="857">
        <v>5263.17</v>
      </c>
      <c r="T57" s="861">
        <v>0.01</v>
      </c>
      <c r="U57" s="857">
        <v>6578.96</v>
      </c>
      <c r="V57" s="861">
        <v>0.01</v>
      </c>
      <c r="W57" s="857">
        <v>7894.75</v>
      </c>
      <c r="X57" s="861">
        <v>0.01</v>
      </c>
      <c r="Y57" s="857">
        <v>11842.13</v>
      </c>
      <c r="Z57" s="861">
        <v>0.01</v>
      </c>
      <c r="AA57" s="857">
        <v>13157.92</v>
      </c>
      <c r="AB57" s="861">
        <v>0.01</v>
      </c>
      <c r="AC57" s="857">
        <v>14473.72</v>
      </c>
      <c r="AD57" s="861">
        <v>0.01</v>
      </c>
      <c r="AE57" s="857">
        <v>15789.51</v>
      </c>
      <c r="AF57" s="861">
        <v>0.02</v>
      </c>
      <c r="AG57" s="857">
        <v>17105.3</v>
      </c>
      <c r="AH57" s="861">
        <v>0.02</v>
      </c>
      <c r="AI57" s="857">
        <v>21052.68</v>
      </c>
      <c r="AJ57" s="861">
        <v>0.02</v>
      </c>
      <c r="AK57" s="857">
        <v>22368.47</v>
      </c>
      <c r="AL57">
        <v>0.02</v>
      </c>
      <c r="AM57" s="857">
        <v>23684.26</v>
      </c>
      <c r="AN57">
        <v>0.02</v>
      </c>
      <c r="AO57" s="857">
        <v>25000.05</v>
      </c>
      <c r="AP57">
        <v>0.02</v>
      </c>
      <c r="AQ57" s="857">
        <v>26315.85</v>
      </c>
      <c r="AR57">
        <v>0.03</v>
      </c>
      <c r="AS57" s="857">
        <v>27631.64</v>
      </c>
      <c r="AT57">
        <v>0.03</v>
      </c>
    </row>
    <row r="58" spans="1:46" ht="15">
      <c r="A58" s="929" t="s">
        <v>112</v>
      </c>
      <c r="B58" s="932"/>
      <c r="C58" s="857">
        <v>706.83</v>
      </c>
      <c r="D58" s="861">
        <v>0</v>
      </c>
      <c r="E58" s="857">
        <v>2827.32</v>
      </c>
      <c r="F58" s="861">
        <v>0</v>
      </c>
      <c r="G58" s="857">
        <v>3534.15</v>
      </c>
      <c r="H58" s="861">
        <v>0</v>
      </c>
      <c r="I58" s="857">
        <v>4240.9799999999996</v>
      </c>
      <c r="J58" s="861">
        <v>0</v>
      </c>
      <c r="K58" s="857">
        <v>4947.8100000000004</v>
      </c>
      <c r="L58" s="861">
        <v>0</v>
      </c>
      <c r="M58" s="857">
        <v>5654.64</v>
      </c>
      <c r="N58" s="861">
        <v>0.01</v>
      </c>
      <c r="O58" s="857">
        <v>7775.14</v>
      </c>
      <c r="P58" s="861">
        <v>0.01</v>
      </c>
      <c r="Q58" s="857">
        <v>8481.9699999999993</v>
      </c>
      <c r="R58" s="861">
        <v>0.01</v>
      </c>
      <c r="S58" s="857">
        <v>9188.7999999999993</v>
      </c>
      <c r="T58" s="861">
        <v>0.01</v>
      </c>
      <c r="U58" s="857">
        <v>9895.6299999999992</v>
      </c>
      <c r="V58" s="861">
        <v>0.01</v>
      </c>
      <c r="W58" s="857">
        <v>10602.46</v>
      </c>
      <c r="X58" s="861">
        <v>0.01</v>
      </c>
      <c r="Y58" s="857">
        <v>12722.95</v>
      </c>
      <c r="Z58" s="861">
        <v>0.01</v>
      </c>
      <c r="AA58" s="857">
        <v>13429.78</v>
      </c>
      <c r="AB58" s="861">
        <v>0.01</v>
      </c>
      <c r="AC58" s="857">
        <v>14136.61</v>
      </c>
      <c r="AD58" s="861">
        <v>0.01</v>
      </c>
      <c r="AE58" s="857">
        <v>14843.44</v>
      </c>
      <c r="AF58" s="861">
        <v>0.01</v>
      </c>
      <c r="AG58" s="857">
        <v>15550.27</v>
      </c>
      <c r="AH58" s="861">
        <v>0.02</v>
      </c>
      <c r="AI58" s="857">
        <v>17670.77</v>
      </c>
      <c r="AJ58" s="861">
        <v>0.02</v>
      </c>
      <c r="AK58" s="857">
        <v>18377.599999999999</v>
      </c>
      <c r="AL58">
        <v>0.02</v>
      </c>
      <c r="AM58" s="857">
        <v>0</v>
      </c>
      <c r="AN58">
        <v>0</v>
      </c>
      <c r="AO58" s="865">
        <v>320.79000000000002</v>
      </c>
      <c r="AP58">
        <v>0</v>
      </c>
      <c r="AQ58" s="857">
        <v>641.58000000000004</v>
      </c>
      <c r="AR58">
        <v>0</v>
      </c>
      <c r="AS58" s="857">
        <v>962.38</v>
      </c>
      <c r="AT58">
        <v>0</v>
      </c>
    </row>
    <row r="59" spans="1:46" ht="15">
      <c r="A59" s="911" t="s">
        <v>58</v>
      </c>
      <c r="B59" s="933"/>
      <c r="C59" s="857">
        <v>143.38</v>
      </c>
      <c r="D59" s="861">
        <v>0</v>
      </c>
      <c r="E59" s="857">
        <v>573.51</v>
      </c>
      <c r="F59" s="861">
        <v>0</v>
      </c>
      <c r="G59" s="857">
        <v>683.61</v>
      </c>
      <c r="H59" s="861">
        <v>0</v>
      </c>
      <c r="I59" s="857">
        <v>793.71</v>
      </c>
      <c r="J59" s="861">
        <v>0</v>
      </c>
      <c r="K59" s="857">
        <v>903.82</v>
      </c>
      <c r="L59" s="861">
        <v>0</v>
      </c>
      <c r="M59" s="857">
        <v>1013.92</v>
      </c>
      <c r="N59" s="861">
        <v>0</v>
      </c>
      <c r="O59" s="857">
        <v>1344.23</v>
      </c>
      <c r="P59" s="861">
        <v>0</v>
      </c>
      <c r="Q59" s="857">
        <v>1454.33</v>
      </c>
      <c r="R59" s="861">
        <v>0</v>
      </c>
      <c r="S59" s="857">
        <v>1564.43</v>
      </c>
      <c r="T59" s="861">
        <v>0</v>
      </c>
      <c r="U59" s="857">
        <v>1836.02</v>
      </c>
      <c r="V59" s="861">
        <v>0</v>
      </c>
      <c r="W59" s="857">
        <v>2107.6</v>
      </c>
      <c r="X59" s="861">
        <v>0</v>
      </c>
      <c r="Y59" s="857">
        <v>2922.36</v>
      </c>
      <c r="Z59" s="861">
        <v>0</v>
      </c>
      <c r="AA59" s="857">
        <v>3071.61</v>
      </c>
      <c r="AB59" s="861">
        <v>0</v>
      </c>
      <c r="AC59" s="857">
        <v>3220.86</v>
      </c>
      <c r="AD59" s="861">
        <v>0</v>
      </c>
      <c r="AE59" s="857">
        <v>3370.11</v>
      </c>
      <c r="AF59" s="861">
        <v>0</v>
      </c>
      <c r="AG59" s="857">
        <v>3519.36</v>
      </c>
      <c r="AH59" s="861">
        <v>0</v>
      </c>
      <c r="AI59" s="857">
        <v>3967.11</v>
      </c>
      <c r="AJ59" s="861">
        <v>0</v>
      </c>
      <c r="AK59" s="857">
        <v>4116.3599999999997</v>
      </c>
      <c r="AL59">
        <v>0</v>
      </c>
      <c r="AM59" s="857">
        <v>19084.43</v>
      </c>
      <c r="AN59">
        <v>0.02</v>
      </c>
      <c r="AO59" s="857">
        <v>19791.259999999998</v>
      </c>
      <c r="AP59">
        <v>0.02</v>
      </c>
      <c r="AQ59" s="857">
        <v>20498.09</v>
      </c>
      <c r="AR59">
        <v>0.02</v>
      </c>
      <c r="AS59" s="857">
        <v>21204.92</v>
      </c>
      <c r="AT59">
        <v>0.02</v>
      </c>
    </row>
    <row r="60" spans="1:46" ht="20.25" thickBot="1">
      <c r="A60" s="809" t="s">
        <v>39</v>
      </c>
      <c r="B60" s="447" t="s">
        <v>106</v>
      </c>
      <c r="C60" s="860"/>
      <c r="D60" s="860"/>
      <c r="E60" s="860"/>
      <c r="F60" s="860"/>
      <c r="G60" s="860"/>
      <c r="H60" s="860"/>
      <c r="I60" s="860"/>
      <c r="J60" s="860"/>
      <c r="K60" s="860"/>
      <c r="L60" s="860"/>
      <c r="M60" s="860"/>
      <c r="N60" s="860"/>
      <c r="O60" s="860"/>
      <c r="P60" s="860"/>
      <c r="Q60" s="860"/>
      <c r="R60" s="860"/>
      <c r="S60" s="860"/>
      <c r="T60" s="860"/>
      <c r="U60" s="860"/>
      <c r="V60" s="860"/>
      <c r="W60" s="860"/>
      <c r="X60" s="860"/>
      <c r="Y60" s="860"/>
      <c r="Z60" s="860"/>
      <c r="AA60" s="860">
        <v>148832.1</v>
      </c>
      <c r="AB60" s="860">
        <v>0.15</v>
      </c>
      <c r="AC60" s="860"/>
      <c r="AD60" s="860"/>
      <c r="AE60" s="860"/>
      <c r="AF60" s="860"/>
      <c r="AG60" s="860"/>
      <c r="AH60" s="860"/>
      <c r="AI60" s="860"/>
      <c r="AJ60" s="860"/>
      <c r="AK60" s="860"/>
      <c r="AL60" s="860"/>
      <c r="AM60" s="857">
        <v>4192.21</v>
      </c>
      <c r="AN60" s="860">
        <v>0</v>
      </c>
      <c r="AO60" s="857">
        <v>4304.76</v>
      </c>
      <c r="AP60" s="860">
        <v>0</v>
      </c>
      <c r="AQ60" s="857">
        <v>4417.3100000000004</v>
      </c>
      <c r="AR60" s="860">
        <v>0</v>
      </c>
      <c r="AS60" s="857">
        <v>4529.8599999999997</v>
      </c>
      <c r="AT60" s="860">
        <v>0</v>
      </c>
    </row>
    <row r="61" spans="1:46" s="810" customFormat="1">
      <c r="A61" s="809" t="s">
        <v>137</v>
      </c>
      <c r="B61" s="447" t="s">
        <v>114</v>
      </c>
      <c r="C61" s="857">
        <v>420</v>
      </c>
      <c r="D61" s="512"/>
      <c r="E61" s="857">
        <v>420</v>
      </c>
      <c r="F61" s="512"/>
      <c r="G61" s="857">
        <v>420</v>
      </c>
      <c r="H61" s="512"/>
      <c r="I61" s="857">
        <v>420</v>
      </c>
      <c r="J61" s="512"/>
      <c r="K61" s="857">
        <v>420</v>
      </c>
      <c r="L61" s="512"/>
      <c r="M61" s="857">
        <v>420</v>
      </c>
      <c r="N61" s="512"/>
      <c r="O61" s="857">
        <v>420</v>
      </c>
      <c r="P61" s="512"/>
      <c r="Q61" s="857">
        <v>420</v>
      </c>
      <c r="R61" s="512"/>
      <c r="S61" s="857">
        <v>420</v>
      </c>
      <c r="T61" s="512"/>
      <c r="U61" s="857">
        <v>420</v>
      </c>
      <c r="V61" s="512"/>
      <c r="W61" s="857">
        <v>420</v>
      </c>
      <c r="X61" s="512"/>
      <c r="Y61" s="857">
        <v>420</v>
      </c>
      <c r="Z61" s="512"/>
      <c r="AA61" s="857">
        <v>420</v>
      </c>
      <c r="AB61" s="512"/>
      <c r="AC61" s="857">
        <v>420</v>
      </c>
      <c r="AD61" s="512"/>
      <c r="AE61" s="857">
        <v>420</v>
      </c>
      <c r="AF61" s="512"/>
      <c r="AG61" s="857">
        <v>420</v>
      </c>
      <c r="AH61" s="512"/>
      <c r="AI61" s="857">
        <v>420</v>
      </c>
      <c r="AJ61" s="512"/>
      <c r="AK61" s="857">
        <v>420</v>
      </c>
      <c r="AL61" s="512"/>
      <c r="AM61" s="857">
        <v>420</v>
      </c>
      <c r="AN61" s="512"/>
      <c r="AO61" s="857">
        <v>420</v>
      </c>
      <c r="AP61" s="512"/>
      <c r="AQ61" s="857">
        <v>420</v>
      </c>
      <c r="AR61" s="512"/>
      <c r="AS61" s="857">
        <v>420</v>
      </c>
      <c r="AT61" s="512"/>
    </row>
    <row r="62" spans="1:46" s="810" customFormat="1">
      <c r="A62" s="809" t="s">
        <v>134</v>
      </c>
      <c r="B62" s="840"/>
      <c r="C62" s="848"/>
      <c r="D62" s="849"/>
      <c r="E62" s="848"/>
      <c r="F62" s="849"/>
      <c r="G62" s="848"/>
      <c r="H62" s="849"/>
      <c r="I62" s="848"/>
      <c r="J62" s="849"/>
      <c r="K62" s="848"/>
      <c r="L62" s="849"/>
      <c r="M62" s="848"/>
      <c r="N62" s="849"/>
      <c r="O62" s="848"/>
      <c r="P62" s="849"/>
      <c r="Q62" s="848"/>
      <c r="R62" s="849"/>
      <c r="S62" s="848"/>
      <c r="T62" s="849"/>
      <c r="U62" s="848"/>
      <c r="V62" s="849"/>
      <c r="W62" s="848"/>
      <c r="X62" s="849"/>
      <c r="Y62" s="848"/>
      <c r="Z62" s="849"/>
      <c r="AA62" s="848"/>
      <c r="AB62" s="849"/>
      <c r="AC62" s="848"/>
      <c r="AD62" s="849"/>
      <c r="AE62" s="848"/>
      <c r="AF62" s="849"/>
      <c r="AG62" s="848"/>
      <c r="AH62" s="849"/>
      <c r="AI62" s="848"/>
      <c r="AJ62" s="849"/>
      <c r="AK62" s="848"/>
      <c r="AL62" s="849"/>
      <c r="AM62" s="848"/>
      <c r="AN62" s="849"/>
      <c r="AO62" s="848"/>
      <c r="AP62" s="849"/>
      <c r="AQ62" s="848"/>
      <c r="AR62" s="849"/>
      <c r="AS62" s="848"/>
      <c r="AT62" s="849"/>
    </row>
    <row r="63" spans="1:46" ht="16.5" thickBot="1">
      <c r="A63" s="893"/>
      <c r="B63" s="894"/>
      <c r="C63" s="426">
        <f t="shared" ref="C63:H63" si="24">SUM(C37:C62)</f>
        <v>5887066.71</v>
      </c>
      <c r="D63" s="426">
        <f t="shared" si="24"/>
        <v>5.7599999999999989</v>
      </c>
      <c r="E63" s="426">
        <f t="shared" si="24"/>
        <v>5893477.6500000004</v>
      </c>
      <c r="F63" s="426">
        <f t="shared" si="24"/>
        <v>5.7599999999999989</v>
      </c>
      <c r="G63" s="426">
        <f t="shared" si="24"/>
        <v>5898710.1699999999</v>
      </c>
      <c r="H63" s="426">
        <f t="shared" si="24"/>
        <v>5.7899999999999991</v>
      </c>
      <c r="I63" s="426">
        <f t="shared" ref="I63:N63" si="25">SUM(I37:I62)</f>
        <v>5831691.9199999999</v>
      </c>
      <c r="J63" s="426">
        <f t="shared" si="25"/>
        <v>5.7399999999999984</v>
      </c>
      <c r="K63" s="426">
        <f t="shared" si="25"/>
        <v>5833795.6300000008</v>
      </c>
      <c r="L63" s="426">
        <f t="shared" si="25"/>
        <v>5.7299999999999986</v>
      </c>
      <c r="M63" s="426">
        <f t="shared" si="25"/>
        <v>5835899.3600000003</v>
      </c>
      <c r="N63" s="426">
        <f t="shared" si="25"/>
        <v>5.7299999999999978</v>
      </c>
      <c r="O63" s="426">
        <f t="shared" ref="O63:T63" si="26">SUM(O37:O62)</f>
        <v>5777191.5899999999</v>
      </c>
      <c r="P63" s="426">
        <f t="shared" si="26"/>
        <v>5.6799999999999988</v>
      </c>
      <c r="Q63" s="426">
        <f t="shared" si="26"/>
        <v>5760351.5200000005</v>
      </c>
      <c r="R63" s="426">
        <f t="shared" si="26"/>
        <v>5.64</v>
      </c>
      <c r="S63" s="426">
        <f t="shared" si="26"/>
        <v>5768133.5600000005</v>
      </c>
      <c r="T63" s="426">
        <f t="shared" si="26"/>
        <v>5.6599999999999993</v>
      </c>
      <c r="U63" s="426">
        <f t="shared" ref="U63:AB63" si="27">SUM(U37:U62)</f>
        <v>5412072.7400000002</v>
      </c>
      <c r="V63" s="426">
        <f t="shared" si="27"/>
        <v>5.3099999999999987</v>
      </c>
      <c r="W63" s="426">
        <f t="shared" si="27"/>
        <v>5413921.9799999995</v>
      </c>
      <c r="X63" s="426">
        <f t="shared" si="27"/>
        <v>5.2999999999999989</v>
      </c>
      <c r="Y63" s="426">
        <f t="shared" si="27"/>
        <v>5418391.5200000014</v>
      </c>
      <c r="Z63" s="426">
        <f t="shared" si="27"/>
        <v>5.3099999999999987</v>
      </c>
      <c r="AA63" s="426">
        <f t="shared" si="27"/>
        <v>5568950.5700000012</v>
      </c>
      <c r="AB63" s="426">
        <f t="shared" si="27"/>
        <v>5.4399999999999995</v>
      </c>
      <c r="AC63" s="426">
        <f t="shared" ref="AC63:AJ63" si="28">SUM(AC37:AC62)</f>
        <v>5570677.4800000004</v>
      </c>
      <c r="AD63" s="426">
        <f t="shared" si="28"/>
        <v>5.4499999999999993</v>
      </c>
      <c r="AE63" s="426">
        <f t="shared" si="28"/>
        <v>5423572.2700000005</v>
      </c>
      <c r="AF63" s="426">
        <f t="shared" si="28"/>
        <v>5.299999999999998</v>
      </c>
      <c r="AG63" s="426">
        <f t="shared" si="28"/>
        <v>5425299.1900000004</v>
      </c>
      <c r="AH63" s="426">
        <f t="shared" si="28"/>
        <v>5.299999999999998</v>
      </c>
      <c r="AI63" s="426">
        <f t="shared" si="28"/>
        <v>5430479.9400000004</v>
      </c>
      <c r="AJ63" s="426">
        <f t="shared" si="28"/>
        <v>5.3099999999999987</v>
      </c>
      <c r="AK63" s="426">
        <f t="shared" ref="AK63:AT63" si="29">SUM(AK37:AK62)</f>
        <v>5432206.8700000001</v>
      </c>
      <c r="AL63" s="426">
        <f t="shared" si="29"/>
        <v>5.2899999999999974</v>
      </c>
      <c r="AM63" s="426">
        <f t="shared" si="29"/>
        <v>5440947.0100000007</v>
      </c>
      <c r="AN63" s="426">
        <f t="shared" si="29"/>
        <v>5.3099999999999987</v>
      </c>
      <c r="AO63" s="426">
        <f t="shared" si="29"/>
        <v>5442957.9900000002</v>
      </c>
      <c r="AP63" s="426">
        <f t="shared" si="29"/>
        <v>5.3099999999999987</v>
      </c>
      <c r="AQ63" s="426">
        <f t="shared" si="29"/>
        <v>5444969</v>
      </c>
      <c r="AR63" s="426">
        <f t="shared" si="29"/>
        <v>5.3099999999999978</v>
      </c>
      <c r="AS63" s="426">
        <f t="shared" si="29"/>
        <v>5527119.8999999985</v>
      </c>
      <c r="AT63" s="426">
        <f t="shared" si="29"/>
        <v>5.3799999999999981</v>
      </c>
    </row>
    <row r="64" spans="1:46">
      <c r="B64" s="142" t="s">
        <v>59</v>
      </c>
      <c r="C64" s="427">
        <f>C9+C14+C17</f>
        <v>63421163.889999993</v>
      </c>
      <c r="D64" s="522">
        <f>D9+D14</f>
        <v>60.379999999999995</v>
      </c>
      <c r="E64" s="427">
        <f>E9+E14+E17</f>
        <v>63464983.119999997</v>
      </c>
      <c r="F64" s="522">
        <f>F9+F14</f>
        <v>60.4</v>
      </c>
      <c r="G64" s="868">
        <f>G9+G14+G17</f>
        <v>63525791.939999998</v>
      </c>
      <c r="H64" s="522">
        <f>H9+H14</f>
        <v>60.730000000000004</v>
      </c>
      <c r="I64" s="427">
        <f>I9+I14+I17</f>
        <v>63543873.210000001</v>
      </c>
      <c r="J64" s="522">
        <f>J9+J14</f>
        <v>60.749999999999993</v>
      </c>
      <c r="K64" s="427">
        <f>K9+K14+K17</f>
        <v>63577348.329999998</v>
      </c>
      <c r="L64" s="522">
        <f>L9+L14</f>
        <v>60.75</v>
      </c>
      <c r="M64" s="427">
        <f>M9+M14+M17</f>
        <v>63610735.799999997</v>
      </c>
      <c r="N64" s="522">
        <f>N9+N14</f>
        <v>60.76</v>
      </c>
      <c r="O64" s="427">
        <f>O9+O14+O17</f>
        <v>63564857.269999996</v>
      </c>
      <c r="P64" s="522">
        <f>P9+P14</f>
        <v>60.74</v>
      </c>
      <c r="Q64" s="427">
        <f>Q9+Q14+Q17</f>
        <v>63765739.199999996</v>
      </c>
      <c r="R64" s="522">
        <f>R9+R14</f>
        <v>60.819999999999993</v>
      </c>
      <c r="S64" s="427">
        <f>S9+S14+S17</f>
        <v>63650285.050000004</v>
      </c>
      <c r="T64" s="522">
        <f>T9+T14</f>
        <v>60.79</v>
      </c>
      <c r="U64" s="427">
        <f>U9+U14+U17</f>
        <v>63635001.390000001</v>
      </c>
      <c r="V64" s="522">
        <f>V9+V14</f>
        <v>60.780000000000008</v>
      </c>
      <c r="W64" s="427">
        <f>W9+W14+W17</f>
        <v>63870649.549999997</v>
      </c>
      <c r="X64" s="522">
        <f>X9+X14</f>
        <v>60.87</v>
      </c>
      <c r="Y64" s="427">
        <f>Y9+Y14+Y17</f>
        <v>63922983.340000004</v>
      </c>
      <c r="Z64" s="522">
        <f>Z9+Z14</f>
        <v>60.88</v>
      </c>
      <c r="AA64" s="427">
        <f>AA9+AA14+AA17</f>
        <v>65400757.079999998</v>
      </c>
      <c r="AB64" s="522">
        <f>AB9+AB14</f>
        <v>62.25</v>
      </c>
      <c r="AC64" s="427">
        <f>AC9+AC14+AC17</f>
        <v>65373264.640000001</v>
      </c>
      <c r="AD64" s="522">
        <f>AD9+AD14</f>
        <v>62.240000000000009</v>
      </c>
      <c r="AE64" s="427">
        <f>AE9+AE14+AE17</f>
        <v>65305166.129999995</v>
      </c>
      <c r="AF64" s="522">
        <f>AF9+AF14</f>
        <v>62.220000000000006</v>
      </c>
      <c r="AG64" s="427">
        <f>AG9+AG14+AG17</f>
        <v>65462203.829999998</v>
      </c>
      <c r="AH64" s="522">
        <f>AH9+AH14</f>
        <v>62.27</v>
      </c>
      <c r="AI64" s="427">
        <f>AI9+AI14+AI17</f>
        <v>65391226.719999999</v>
      </c>
      <c r="AJ64" s="522">
        <f>AJ9+AJ14</f>
        <v>62.239999999999995</v>
      </c>
      <c r="AK64" s="427">
        <f>AK9+AK14+AK17</f>
        <v>65659923.149999999</v>
      </c>
      <c r="AL64" s="522">
        <f>AL9+AL14</f>
        <v>62.35</v>
      </c>
      <c r="AM64" s="427">
        <f>AM9+AM14+AM17</f>
        <v>65117321.209999993</v>
      </c>
      <c r="AN64" s="522">
        <f>AN9+AN14</f>
        <v>61.88000000000001</v>
      </c>
      <c r="AO64" s="427">
        <f>AO9+AO14+AO17</f>
        <v>65109221.299999997</v>
      </c>
      <c r="AP64" s="522">
        <f>AP9+AP14</f>
        <v>61.879999999999995</v>
      </c>
      <c r="AQ64" s="427">
        <f>AQ9+AQ14+AQ17</f>
        <v>65279534.850000001</v>
      </c>
      <c r="AR64" s="522">
        <f>AR9+AR14</f>
        <v>61.94</v>
      </c>
      <c r="AS64" s="427">
        <f>AS9+AS14+AS17</f>
        <v>65297576.880000003</v>
      </c>
      <c r="AT64" s="522">
        <f>AT9+AT14</f>
        <v>61.9</v>
      </c>
    </row>
    <row r="65" spans="1:46">
      <c r="A65" s="145"/>
      <c r="B65" s="145" t="s">
        <v>123</v>
      </c>
      <c r="C65" s="429">
        <f t="shared" ref="C65:H65" si="30">C34</f>
        <v>25893331.25</v>
      </c>
      <c r="D65" s="523">
        <f t="shared" si="30"/>
        <v>25.34</v>
      </c>
      <c r="E65" s="429">
        <f t="shared" si="30"/>
        <v>25893331.25</v>
      </c>
      <c r="F65" s="523">
        <f t="shared" si="30"/>
        <v>25.32</v>
      </c>
      <c r="G65" s="869">
        <f t="shared" si="30"/>
        <v>25363562.82</v>
      </c>
      <c r="H65" s="523">
        <f t="shared" si="30"/>
        <v>24.919999999999998</v>
      </c>
      <c r="I65" s="429">
        <f t="shared" ref="I65:N65" si="31">I34</f>
        <v>25411493.23</v>
      </c>
      <c r="J65" s="523">
        <f t="shared" si="31"/>
        <v>24.959999999999997</v>
      </c>
      <c r="K65" s="429">
        <f t="shared" si="31"/>
        <v>25417806.23</v>
      </c>
      <c r="L65" s="523">
        <f t="shared" si="31"/>
        <v>24.959999999999997</v>
      </c>
      <c r="M65" s="429">
        <f t="shared" si="31"/>
        <v>25427561.23</v>
      </c>
      <c r="N65" s="523">
        <f t="shared" si="31"/>
        <v>24.959999999999997</v>
      </c>
      <c r="O65" s="429">
        <f t="shared" ref="O65:T65" si="32">O34</f>
        <v>25492906.859999999</v>
      </c>
      <c r="P65" s="523">
        <f t="shared" si="32"/>
        <v>25.029999999999998</v>
      </c>
      <c r="Q65" s="429">
        <f t="shared" si="32"/>
        <v>25519225.82</v>
      </c>
      <c r="R65" s="523">
        <f t="shared" si="32"/>
        <v>24.999999999999996</v>
      </c>
      <c r="S65" s="429">
        <f t="shared" si="32"/>
        <v>25479154.789999999</v>
      </c>
      <c r="T65" s="523">
        <f t="shared" si="32"/>
        <v>25</v>
      </c>
      <c r="U65" s="429">
        <f t="shared" ref="U65:AB65" si="33">U34</f>
        <v>25838297.84</v>
      </c>
      <c r="V65" s="523">
        <f t="shared" si="33"/>
        <v>25.36</v>
      </c>
      <c r="W65" s="429">
        <f t="shared" si="33"/>
        <v>25838297.84</v>
      </c>
      <c r="X65" s="523">
        <f t="shared" si="33"/>
        <v>25.299999999999997</v>
      </c>
      <c r="Y65" s="429">
        <f t="shared" si="33"/>
        <v>25845891.460000001</v>
      </c>
      <c r="Z65" s="523">
        <f t="shared" si="33"/>
        <v>25.29</v>
      </c>
      <c r="AA65" s="429">
        <f t="shared" si="33"/>
        <v>24346560.759999998</v>
      </c>
      <c r="AB65" s="523">
        <f t="shared" si="33"/>
        <v>23.790000000000003</v>
      </c>
      <c r="AC65" s="429">
        <f t="shared" ref="AC65:AJ65" si="34">AC34</f>
        <v>24337082.280000001</v>
      </c>
      <c r="AD65" s="523">
        <f t="shared" si="34"/>
        <v>23.790000000000003</v>
      </c>
      <c r="AE65" s="429">
        <f t="shared" si="34"/>
        <v>24486162.280000001</v>
      </c>
      <c r="AF65" s="523">
        <f t="shared" si="34"/>
        <v>23.96</v>
      </c>
      <c r="AG65" s="429">
        <f t="shared" si="34"/>
        <v>24486162.280000001</v>
      </c>
      <c r="AH65" s="523">
        <f t="shared" si="34"/>
        <v>23.92</v>
      </c>
      <c r="AI65" s="429">
        <f t="shared" si="34"/>
        <v>24486162.280000001</v>
      </c>
      <c r="AJ65" s="523">
        <f t="shared" si="34"/>
        <v>23.930000000000003</v>
      </c>
      <c r="AK65" s="429">
        <f t="shared" ref="AK65:AT65" si="35">AK34</f>
        <v>24486916.07</v>
      </c>
      <c r="AL65" s="523">
        <f t="shared" si="35"/>
        <v>23.869999999999997</v>
      </c>
      <c r="AM65" s="429">
        <f t="shared" si="35"/>
        <v>24905320.170000002</v>
      </c>
      <c r="AN65" s="523">
        <f t="shared" si="35"/>
        <v>24.31</v>
      </c>
      <c r="AO65" s="429">
        <f t="shared" si="35"/>
        <v>24907579.629999999</v>
      </c>
      <c r="AP65" s="523">
        <f t="shared" si="35"/>
        <v>24.31</v>
      </c>
      <c r="AQ65" s="429">
        <f t="shared" si="35"/>
        <v>24907579.629999999</v>
      </c>
      <c r="AR65" s="523">
        <f t="shared" si="35"/>
        <v>24.269999999999996</v>
      </c>
      <c r="AS65" s="429">
        <f t="shared" si="35"/>
        <v>24907579.629999999</v>
      </c>
      <c r="AT65" s="523">
        <f t="shared" si="35"/>
        <v>24.24</v>
      </c>
    </row>
    <row r="66" spans="1:46">
      <c r="B66" s="145" t="s">
        <v>124</v>
      </c>
      <c r="C66" s="429">
        <f t="shared" ref="C66:H66" si="36">C21</f>
        <v>7005983.7000000002</v>
      </c>
      <c r="D66" s="523">
        <f t="shared" si="36"/>
        <v>6.8500000000000005</v>
      </c>
      <c r="E66" s="429">
        <f t="shared" si="36"/>
        <v>7005983.7000000002</v>
      </c>
      <c r="F66" s="523">
        <f t="shared" si="36"/>
        <v>6.8500000000000005</v>
      </c>
      <c r="G66" s="869">
        <f t="shared" si="36"/>
        <v>7005983.7000000002</v>
      </c>
      <c r="H66" s="523">
        <f t="shared" si="36"/>
        <v>6.89</v>
      </c>
      <c r="I66" s="429">
        <f t="shared" ref="I66:N66" si="37">I21</f>
        <v>7005983.7000000002</v>
      </c>
      <c r="J66" s="523">
        <f t="shared" si="37"/>
        <v>6.88</v>
      </c>
      <c r="K66" s="429">
        <f t="shared" si="37"/>
        <v>7005983.7000000002</v>
      </c>
      <c r="L66" s="523">
        <f t="shared" si="37"/>
        <v>6.88</v>
      </c>
      <c r="M66" s="429">
        <f t="shared" si="37"/>
        <v>7005983.7000000002</v>
      </c>
      <c r="N66" s="523">
        <f t="shared" si="37"/>
        <v>6.88</v>
      </c>
      <c r="O66" s="429">
        <f t="shared" ref="O66:T66" si="38">O21</f>
        <v>7005983.7000000002</v>
      </c>
      <c r="P66" s="523">
        <f t="shared" si="38"/>
        <v>6.88</v>
      </c>
      <c r="Q66" s="429">
        <f t="shared" si="38"/>
        <v>7005983.7000000002</v>
      </c>
      <c r="R66" s="523">
        <f t="shared" si="38"/>
        <v>6.87</v>
      </c>
      <c r="S66" s="429">
        <f t="shared" si="38"/>
        <v>7005983.7000000002</v>
      </c>
      <c r="T66" s="523">
        <f t="shared" si="38"/>
        <v>6.88</v>
      </c>
      <c r="U66" s="429">
        <f t="shared" ref="U66:AB66" si="39">U21</f>
        <v>7005983.7000000002</v>
      </c>
      <c r="V66" s="523">
        <f t="shared" si="39"/>
        <v>6.88</v>
      </c>
      <c r="W66" s="429">
        <f t="shared" si="39"/>
        <v>7005983.7000000002</v>
      </c>
      <c r="X66" s="523">
        <f t="shared" si="39"/>
        <v>6.86</v>
      </c>
      <c r="Y66" s="429">
        <f t="shared" si="39"/>
        <v>7005983.7000000002</v>
      </c>
      <c r="Z66" s="523">
        <f t="shared" si="39"/>
        <v>6.86</v>
      </c>
      <c r="AA66" s="429">
        <f t="shared" si="39"/>
        <v>7005983.7000000002</v>
      </c>
      <c r="AB66" s="523">
        <f t="shared" si="39"/>
        <v>6.85</v>
      </c>
      <c r="AC66" s="429">
        <f t="shared" ref="AC66:AJ66" si="40">AC21</f>
        <v>7005983.7000000002</v>
      </c>
      <c r="AD66" s="523">
        <f t="shared" si="40"/>
        <v>6.85</v>
      </c>
      <c r="AE66" s="429">
        <f t="shared" si="40"/>
        <v>7005983.7000000002</v>
      </c>
      <c r="AF66" s="523">
        <f t="shared" si="40"/>
        <v>6.8500000000000005</v>
      </c>
      <c r="AG66" s="429">
        <f t="shared" si="40"/>
        <v>7005983.7000000002</v>
      </c>
      <c r="AH66" s="523">
        <f t="shared" si="40"/>
        <v>6.84</v>
      </c>
      <c r="AI66" s="429">
        <f t="shared" si="40"/>
        <v>7005983.7000000002</v>
      </c>
      <c r="AJ66" s="523">
        <f t="shared" si="40"/>
        <v>6.8500000000000005</v>
      </c>
      <c r="AK66" s="429">
        <f t="shared" ref="AK66:AT66" si="41">AK21</f>
        <v>7005983.7000000002</v>
      </c>
      <c r="AL66" s="523">
        <f t="shared" si="41"/>
        <v>6.83</v>
      </c>
      <c r="AM66" s="429">
        <f t="shared" si="41"/>
        <v>7005983.7000000002</v>
      </c>
      <c r="AN66" s="523">
        <f t="shared" si="41"/>
        <v>6.84</v>
      </c>
      <c r="AO66" s="429">
        <f t="shared" si="41"/>
        <v>7005983.7000000002</v>
      </c>
      <c r="AP66" s="523">
        <f t="shared" si="41"/>
        <v>6.84</v>
      </c>
      <c r="AQ66" s="429">
        <f t="shared" si="41"/>
        <v>7005983.7000000002</v>
      </c>
      <c r="AR66" s="523">
        <f t="shared" si="41"/>
        <v>6.82</v>
      </c>
      <c r="AS66" s="429">
        <f t="shared" si="41"/>
        <v>7005983.7000000002</v>
      </c>
      <c r="AT66" s="523">
        <f t="shared" si="41"/>
        <v>6.82</v>
      </c>
    </row>
    <row r="67" spans="1:46">
      <c r="B67" s="145" t="s">
        <v>139</v>
      </c>
      <c r="C67" s="429"/>
      <c r="D67" s="429">
        <f>D17</f>
        <v>1.67</v>
      </c>
      <c r="E67" s="429"/>
      <c r="F67" s="429">
        <f>F17</f>
        <v>1.67</v>
      </c>
      <c r="G67" s="869"/>
      <c r="H67" s="429">
        <f>H17</f>
        <v>1.67</v>
      </c>
      <c r="I67" s="429"/>
      <c r="J67" s="429">
        <f>J17</f>
        <v>1.67</v>
      </c>
      <c r="K67" s="429"/>
      <c r="L67" s="429">
        <f>L17</f>
        <v>1.68</v>
      </c>
      <c r="M67" s="429"/>
      <c r="N67" s="429">
        <f>N17</f>
        <v>1.67</v>
      </c>
      <c r="O67" s="429"/>
      <c r="P67" s="429">
        <f>P17</f>
        <v>1.67</v>
      </c>
      <c r="Q67" s="429"/>
      <c r="R67" s="429">
        <f>R17</f>
        <v>1.67</v>
      </c>
      <c r="S67" s="429"/>
      <c r="T67" s="429">
        <f>T17</f>
        <v>1.67</v>
      </c>
      <c r="U67" s="429"/>
      <c r="V67" s="429">
        <f>V17</f>
        <v>1.67</v>
      </c>
      <c r="W67" s="429"/>
      <c r="X67" s="429">
        <f>X17</f>
        <v>1.67</v>
      </c>
      <c r="Y67" s="429"/>
      <c r="Z67" s="429">
        <f>Z17</f>
        <v>1.67</v>
      </c>
      <c r="AA67" s="429"/>
      <c r="AB67" s="429">
        <f>AB17</f>
        <v>1.67</v>
      </c>
      <c r="AC67" s="429"/>
      <c r="AD67" s="429">
        <f>AD17</f>
        <v>1.67</v>
      </c>
      <c r="AE67" s="429"/>
      <c r="AF67" s="429">
        <f>AF17</f>
        <v>1.67</v>
      </c>
      <c r="AG67" s="429"/>
      <c r="AH67" s="429">
        <f>AH17</f>
        <v>1.67</v>
      </c>
      <c r="AI67" s="429"/>
      <c r="AJ67" s="429">
        <f>AJ17</f>
        <v>1.67</v>
      </c>
      <c r="AK67" s="429"/>
      <c r="AL67" s="429">
        <f>AL17</f>
        <v>1.66</v>
      </c>
      <c r="AM67" s="429"/>
      <c r="AN67" s="429">
        <f>AN17</f>
        <v>1.66</v>
      </c>
      <c r="AO67" s="429"/>
      <c r="AP67" s="429">
        <f>AP17</f>
        <v>1.66</v>
      </c>
      <c r="AQ67" s="429"/>
      <c r="AR67" s="429">
        <f>AR17</f>
        <v>1.66</v>
      </c>
      <c r="AS67" s="429"/>
      <c r="AT67" s="429">
        <f>AT17</f>
        <v>1.66</v>
      </c>
    </row>
    <row r="68" spans="1:46" ht="16.5" thickBot="1">
      <c r="A68" s="931" t="s">
        <v>134</v>
      </c>
      <c r="B68" s="930"/>
      <c r="C68" s="431">
        <f t="shared" ref="C68:H68" si="42">C63</f>
        <v>5887066.71</v>
      </c>
      <c r="D68" s="524">
        <f t="shared" si="42"/>
        <v>5.7599999999999989</v>
      </c>
      <c r="E68" s="431">
        <f t="shared" si="42"/>
        <v>5893477.6500000004</v>
      </c>
      <c r="F68" s="524">
        <f t="shared" si="42"/>
        <v>5.7599999999999989</v>
      </c>
      <c r="G68" s="870">
        <f t="shared" si="42"/>
        <v>5898710.1699999999</v>
      </c>
      <c r="H68" s="524">
        <f t="shared" si="42"/>
        <v>5.7899999999999991</v>
      </c>
      <c r="I68" s="431">
        <f t="shared" ref="I68:N68" si="43">I63</f>
        <v>5831691.9199999999</v>
      </c>
      <c r="J68" s="524">
        <f t="shared" si="43"/>
        <v>5.7399999999999984</v>
      </c>
      <c r="K68" s="431">
        <f t="shared" si="43"/>
        <v>5833795.6300000008</v>
      </c>
      <c r="L68" s="524">
        <f t="shared" si="43"/>
        <v>5.7299999999999986</v>
      </c>
      <c r="M68" s="431">
        <f t="shared" si="43"/>
        <v>5835899.3600000003</v>
      </c>
      <c r="N68" s="524">
        <f t="shared" si="43"/>
        <v>5.7299999999999978</v>
      </c>
      <c r="O68" s="431">
        <f t="shared" ref="O68:T68" si="44">O63</f>
        <v>5777191.5899999999</v>
      </c>
      <c r="P68" s="524">
        <f t="shared" si="44"/>
        <v>5.6799999999999988</v>
      </c>
      <c r="Q68" s="431">
        <f t="shared" si="44"/>
        <v>5760351.5200000005</v>
      </c>
      <c r="R68" s="524">
        <f t="shared" si="44"/>
        <v>5.64</v>
      </c>
      <c r="S68" s="431">
        <f t="shared" si="44"/>
        <v>5768133.5600000005</v>
      </c>
      <c r="T68" s="524">
        <f t="shared" si="44"/>
        <v>5.6599999999999993</v>
      </c>
      <c r="U68" s="431">
        <f t="shared" ref="U68:AB68" si="45">U63</f>
        <v>5412072.7400000002</v>
      </c>
      <c r="V68" s="524">
        <f t="shared" si="45"/>
        <v>5.3099999999999987</v>
      </c>
      <c r="W68" s="431">
        <f t="shared" si="45"/>
        <v>5413921.9799999995</v>
      </c>
      <c r="X68" s="524">
        <f t="shared" si="45"/>
        <v>5.2999999999999989</v>
      </c>
      <c r="Y68" s="431">
        <f t="shared" si="45"/>
        <v>5418391.5200000014</v>
      </c>
      <c r="Z68" s="524">
        <f t="shared" si="45"/>
        <v>5.3099999999999987</v>
      </c>
      <c r="AA68" s="431">
        <f t="shared" si="45"/>
        <v>5568950.5700000012</v>
      </c>
      <c r="AB68" s="524">
        <f t="shared" si="45"/>
        <v>5.4399999999999995</v>
      </c>
      <c r="AC68" s="431">
        <f t="shared" ref="AC68:AJ68" si="46">AC63</f>
        <v>5570677.4800000004</v>
      </c>
      <c r="AD68" s="524">
        <f t="shared" si="46"/>
        <v>5.4499999999999993</v>
      </c>
      <c r="AE68" s="431">
        <f t="shared" si="46"/>
        <v>5423572.2700000005</v>
      </c>
      <c r="AF68" s="524">
        <f t="shared" si="46"/>
        <v>5.299999999999998</v>
      </c>
      <c r="AG68" s="431">
        <f t="shared" si="46"/>
        <v>5425299.1900000004</v>
      </c>
      <c r="AH68" s="524">
        <f t="shared" si="46"/>
        <v>5.299999999999998</v>
      </c>
      <c r="AI68" s="431">
        <f t="shared" si="46"/>
        <v>5430479.9400000004</v>
      </c>
      <c r="AJ68" s="524">
        <f t="shared" si="46"/>
        <v>5.3099999999999987</v>
      </c>
      <c r="AK68" s="431">
        <f t="shared" ref="AK68:AT68" si="47">AK63</f>
        <v>5432206.8700000001</v>
      </c>
      <c r="AL68" s="524">
        <f t="shared" si="47"/>
        <v>5.2899999999999974</v>
      </c>
      <c r="AM68" s="431">
        <f t="shared" si="47"/>
        <v>5440947.0100000007</v>
      </c>
      <c r="AN68" s="524">
        <f t="shared" si="47"/>
        <v>5.3099999999999987</v>
      </c>
      <c r="AO68" s="431">
        <f t="shared" si="47"/>
        <v>5442957.9900000002</v>
      </c>
      <c r="AP68" s="524">
        <f t="shared" si="47"/>
        <v>5.3099999999999987</v>
      </c>
      <c r="AQ68" s="431">
        <f t="shared" si="47"/>
        <v>5444969</v>
      </c>
      <c r="AR68" s="524">
        <f t="shared" si="47"/>
        <v>5.3099999999999978</v>
      </c>
      <c r="AS68" s="431">
        <f t="shared" si="47"/>
        <v>5527119.8999999985</v>
      </c>
      <c r="AT68" s="524">
        <f t="shared" si="47"/>
        <v>5.3799999999999981</v>
      </c>
    </row>
    <row r="69" spans="1:46" ht="16.5" thickBot="1">
      <c r="A69" s="151"/>
      <c r="B69" s="152" t="s">
        <v>126</v>
      </c>
      <c r="C69" s="433">
        <f t="shared" ref="C69:H69" si="48">SUM(C64:C68)</f>
        <v>102207545.54999998</v>
      </c>
      <c r="D69" s="525">
        <f t="shared" si="48"/>
        <v>100</v>
      </c>
      <c r="E69" s="433">
        <f t="shared" si="48"/>
        <v>102257775.72000001</v>
      </c>
      <c r="F69" s="525">
        <f t="shared" si="48"/>
        <v>100</v>
      </c>
      <c r="G69" s="433">
        <f t="shared" si="48"/>
        <v>101794048.63</v>
      </c>
      <c r="H69" s="525">
        <f t="shared" si="48"/>
        <v>100</v>
      </c>
      <c r="I69" s="433">
        <f t="shared" ref="I69:N69" si="49">SUM(I64:I68)</f>
        <v>101793042.06</v>
      </c>
      <c r="J69" s="525">
        <f t="shared" si="49"/>
        <v>99.999999999999986</v>
      </c>
      <c r="K69" s="433">
        <f t="shared" si="49"/>
        <v>101834933.89</v>
      </c>
      <c r="L69" s="525">
        <f t="shared" si="49"/>
        <v>100</v>
      </c>
      <c r="M69" s="433">
        <f t="shared" si="49"/>
        <v>101880180.09</v>
      </c>
      <c r="N69" s="525">
        <f t="shared" si="49"/>
        <v>100</v>
      </c>
      <c r="O69" s="433">
        <f t="shared" ref="O69:T69" si="50">SUM(O64:O68)</f>
        <v>101840939.42</v>
      </c>
      <c r="P69" s="525">
        <f t="shared" si="50"/>
        <v>99.999999999999986</v>
      </c>
      <c r="Q69" s="433">
        <f t="shared" si="50"/>
        <v>102051300.23999999</v>
      </c>
      <c r="R69" s="525">
        <f t="shared" si="50"/>
        <v>100</v>
      </c>
      <c r="S69" s="433">
        <f t="shared" si="50"/>
        <v>101903557.10000001</v>
      </c>
      <c r="T69" s="525">
        <f t="shared" si="50"/>
        <v>99.999999999999986</v>
      </c>
      <c r="U69" s="433">
        <f t="shared" ref="U69:AB69" si="51">SUM(U64:U68)</f>
        <v>101891355.67</v>
      </c>
      <c r="V69" s="525">
        <f t="shared" si="51"/>
        <v>100.00000000000001</v>
      </c>
      <c r="W69" s="433">
        <f t="shared" si="51"/>
        <v>102128853.07000001</v>
      </c>
      <c r="X69" s="525">
        <f t="shared" si="51"/>
        <v>99.999999999999986</v>
      </c>
      <c r="Y69" s="433">
        <f t="shared" si="51"/>
        <v>102193250.02000001</v>
      </c>
      <c r="Z69" s="525">
        <f t="shared" si="51"/>
        <v>100.01</v>
      </c>
      <c r="AA69" s="433">
        <f t="shared" si="51"/>
        <v>102322252.11000001</v>
      </c>
      <c r="AB69" s="525">
        <f t="shared" si="51"/>
        <v>100</v>
      </c>
      <c r="AC69" s="433">
        <f t="shared" ref="AC69:AJ69" si="52">SUM(AC64:AC68)</f>
        <v>102287008.10000001</v>
      </c>
      <c r="AD69" s="525">
        <f t="shared" si="52"/>
        <v>100.00000000000001</v>
      </c>
      <c r="AE69" s="433">
        <f t="shared" si="52"/>
        <v>102220884.38</v>
      </c>
      <c r="AF69" s="525">
        <f t="shared" si="52"/>
        <v>100</v>
      </c>
      <c r="AG69" s="433">
        <f t="shared" si="52"/>
        <v>102379649</v>
      </c>
      <c r="AH69" s="525">
        <f t="shared" si="52"/>
        <v>100</v>
      </c>
      <c r="AI69" s="433">
        <f t="shared" si="52"/>
        <v>102313852.64</v>
      </c>
      <c r="AJ69" s="525">
        <f t="shared" si="52"/>
        <v>100</v>
      </c>
      <c r="AK69" s="433">
        <f t="shared" ref="AK69:AT69" si="53">SUM(AK64:AK68)</f>
        <v>102585029.79000001</v>
      </c>
      <c r="AL69" s="525">
        <f t="shared" si="53"/>
        <v>99.999999999999986</v>
      </c>
      <c r="AM69" s="433">
        <f t="shared" si="53"/>
        <v>102469572.09</v>
      </c>
      <c r="AN69" s="525">
        <f t="shared" si="53"/>
        <v>100.00000000000001</v>
      </c>
      <c r="AO69" s="433">
        <f t="shared" si="53"/>
        <v>102465742.61999999</v>
      </c>
      <c r="AP69" s="525">
        <f t="shared" si="53"/>
        <v>100</v>
      </c>
      <c r="AQ69" s="433">
        <f t="shared" si="53"/>
        <v>102638067.18000001</v>
      </c>
      <c r="AR69" s="525">
        <f t="shared" si="53"/>
        <v>100</v>
      </c>
      <c r="AS69" s="433">
        <f t="shared" si="53"/>
        <v>102738260.11000001</v>
      </c>
      <c r="AT69" s="525">
        <f t="shared" si="53"/>
        <v>100</v>
      </c>
    </row>
  </sheetData>
  <mergeCells count="34">
    <mergeCell ref="AM1:AN1"/>
    <mergeCell ref="AE1:AF1"/>
    <mergeCell ref="AG1:AH1"/>
    <mergeCell ref="AI1:AJ1"/>
    <mergeCell ref="AA1:AB1"/>
    <mergeCell ref="AK1:AL1"/>
    <mergeCell ref="E1:F1"/>
    <mergeCell ref="AC1:AD1"/>
    <mergeCell ref="A56:B56"/>
    <mergeCell ref="Y1:Z1"/>
    <mergeCell ref="G1:H1"/>
    <mergeCell ref="A35:B35"/>
    <mergeCell ref="S1:T1"/>
    <mergeCell ref="I1:J1"/>
    <mergeCell ref="A36:B36"/>
    <mergeCell ref="O1:P1"/>
    <mergeCell ref="Q1:R1"/>
    <mergeCell ref="U1:V1"/>
    <mergeCell ref="AO1:AP1"/>
    <mergeCell ref="AQ1:AR1"/>
    <mergeCell ref="AS1:AT1"/>
    <mergeCell ref="A63:B63"/>
    <mergeCell ref="A68:B68"/>
    <mergeCell ref="A14:B14"/>
    <mergeCell ref="A17:B17"/>
    <mergeCell ref="A21:B21"/>
    <mergeCell ref="A34:B34"/>
    <mergeCell ref="A58:B58"/>
    <mergeCell ref="A59:B59"/>
    <mergeCell ref="M1:N1"/>
    <mergeCell ref="C1:D1"/>
    <mergeCell ref="A9:B9"/>
    <mergeCell ref="W1:X1"/>
    <mergeCell ref="K1:L1"/>
  </mergeCell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L69"/>
  <sheetViews>
    <sheetView topLeftCell="AC64" zoomScale="130" zoomScaleNormal="130" workbookViewId="0">
      <selection activeCell="AC70" sqref="A70:XFD77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12.5703125" style="436" customWidth="1"/>
    <col min="5" max="5" width="23.140625" style="436" customWidth="1"/>
    <col min="6" max="6" width="12.5703125" style="436" customWidth="1"/>
    <col min="7" max="7" width="23.140625" style="436" customWidth="1"/>
    <col min="8" max="8" width="12.5703125" style="436" customWidth="1"/>
    <col min="9" max="9" width="23.140625" style="436" customWidth="1"/>
    <col min="10" max="10" width="12.5703125" style="436" customWidth="1"/>
    <col min="11" max="11" width="23.140625" style="436" customWidth="1"/>
    <col min="12" max="12" width="12.5703125" style="436" customWidth="1"/>
    <col min="13" max="13" width="23.140625" style="436" customWidth="1"/>
    <col min="14" max="14" width="12.5703125" style="436" customWidth="1"/>
    <col min="15" max="15" width="23.140625" style="436" customWidth="1"/>
    <col min="16" max="16" width="12.5703125" style="436" customWidth="1"/>
    <col min="17" max="17" width="23.140625" style="436" customWidth="1"/>
    <col min="18" max="18" width="12.5703125" style="436" customWidth="1"/>
    <col min="19" max="19" width="23.140625" style="436" customWidth="1"/>
    <col min="20" max="20" width="12.5703125" style="436" customWidth="1"/>
    <col min="21" max="21" width="23.140625" style="436" customWidth="1"/>
    <col min="22" max="22" width="12.5703125" style="436" customWidth="1"/>
    <col min="23" max="23" width="23.140625" style="436" customWidth="1"/>
    <col min="24" max="24" width="12.5703125" style="436" customWidth="1"/>
    <col min="25" max="25" width="23.140625" style="436" customWidth="1"/>
    <col min="26" max="26" width="12.5703125" style="436" customWidth="1"/>
    <col min="27" max="27" width="23.140625" style="436" customWidth="1"/>
    <col min="28" max="28" width="12.5703125" style="436" customWidth="1"/>
    <col min="29" max="29" width="23.140625" style="436" customWidth="1"/>
    <col min="30" max="30" width="12.5703125" style="436" customWidth="1"/>
    <col min="31" max="31" width="23.140625" style="436" customWidth="1"/>
    <col min="32" max="32" width="12.5703125" style="436" customWidth="1"/>
    <col min="33" max="33" width="23.140625" style="436" customWidth="1"/>
    <col min="34" max="34" width="12.5703125" style="436" customWidth="1"/>
    <col min="35" max="35" width="23.140625" style="436" customWidth="1"/>
    <col min="36" max="36" width="12.5703125" style="436" customWidth="1"/>
    <col min="37" max="37" width="23.140625" style="436" customWidth="1"/>
    <col min="38" max="38" width="12.5703125" style="436" customWidth="1"/>
  </cols>
  <sheetData>
    <row r="1" spans="1:38">
      <c r="C1" s="918">
        <v>2</v>
      </c>
      <c r="D1" s="919"/>
      <c r="E1" s="918">
        <v>3</v>
      </c>
      <c r="F1" s="919"/>
      <c r="G1" s="918">
        <v>4</v>
      </c>
      <c r="H1" s="919"/>
      <c r="I1" s="918">
        <v>5</v>
      </c>
      <c r="J1" s="919"/>
      <c r="K1" s="918">
        <v>6</v>
      </c>
      <c r="L1" s="919"/>
      <c r="M1" s="918">
        <v>9</v>
      </c>
      <c r="N1" s="919"/>
      <c r="O1" s="918">
        <v>10</v>
      </c>
      <c r="P1" s="919"/>
      <c r="Q1" s="918">
        <v>11</v>
      </c>
      <c r="R1" s="919"/>
      <c r="S1" s="918">
        <v>12</v>
      </c>
      <c r="T1" s="919"/>
      <c r="U1" s="918">
        <v>13</v>
      </c>
      <c r="V1" s="919"/>
      <c r="W1" s="918">
        <v>16</v>
      </c>
      <c r="X1" s="919"/>
      <c r="Y1" s="918">
        <v>17</v>
      </c>
      <c r="Z1" s="919"/>
      <c r="AA1" s="918">
        <v>18</v>
      </c>
      <c r="AB1" s="919"/>
      <c r="AC1" s="918">
        <v>19</v>
      </c>
      <c r="AD1" s="919"/>
      <c r="AE1" s="918">
        <v>20</v>
      </c>
      <c r="AF1" s="919"/>
      <c r="AG1" s="918">
        <v>23</v>
      </c>
      <c r="AH1" s="919"/>
      <c r="AI1" s="918">
        <v>24</v>
      </c>
      <c r="AJ1" s="919"/>
      <c r="AK1" s="918">
        <v>25</v>
      </c>
      <c r="AL1" s="919"/>
    </row>
    <row r="2" spans="1:38">
      <c r="A2" s="440" t="s">
        <v>108</v>
      </c>
      <c r="B2" s="58" t="s">
        <v>15</v>
      </c>
      <c r="C2" s="833">
        <v>7991253.8499999996</v>
      </c>
      <c r="D2" s="834">
        <v>7.78</v>
      </c>
      <c r="E2" s="838">
        <v>8011427.29</v>
      </c>
      <c r="F2" s="839">
        <v>7.8</v>
      </c>
      <c r="G2" s="838">
        <v>8013987.2000000002</v>
      </c>
      <c r="H2" s="839">
        <v>7.84</v>
      </c>
      <c r="I2" s="833">
        <v>8001768.9500000002</v>
      </c>
      <c r="J2" s="834">
        <v>7.83</v>
      </c>
      <c r="K2" s="833">
        <v>8019329.1699999999</v>
      </c>
      <c r="L2" s="834">
        <v>7.84</v>
      </c>
      <c r="M2" s="833">
        <v>8013913.1500000004</v>
      </c>
      <c r="N2" s="834">
        <v>7.83</v>
      </c>
      <c r="O2" s="833">
        <v>8021244.0999999996</v>
      </c>
      <c r="P2" s="834">
        <v>7.83</v>
      </c>
      <c r="Q2" s="833">
        <v>8024132.0499999998</v>
      </c>
      <c r="R2" s="834">
        <v>7.84</v>
      </c>
      <c r="S2" s="833">
        <v>8027094.0499999998</v>
      </c>
      <c r="T2" s="834">
        <v>7.84</v>
      </c>
      <c r="U2" s="833">
        <v>8030056.0499999998</v>
      </c>
      <c r="V2" s="834">
        <v>7.84</v>
      </c>
      <c r="W2" s="833">
        <v>8038868</v>
      </c>
      <c r="X2" s="834">
        <v>7.84</v>
      </c>
      <c r="Y2" s="833">
        <v>8042496.4500000002</v>
      </c>
      <c r="Z2" s="834">
        <v>7.85</v>
      </c>
      <c r="AA2" s="833">
        <v>8045458.4500000002</v>
      </c>
      <c r="AB2" s="834">
        <v>7.85</v>
      </c>
      <c r="AC2" s="833">
        <v>8048346.4000000004</v>
      </c>
      <c r="AD2" s="834">
        <v>7.85</v>
      </c>
      <c r="AE2" s="833">
        <v>8051308.4000000004</v>
      </c>
      <c r="AF2" s="834">
        <v>7.86</v>
      </c>
      <c r="AG2" s="833">
        <v>8060046.2999999998</v>
      </c>
      <c r="AH2" s="834">
        <v>7.86</v>
      </c>
      <c r="AI2" s="833">
        <v>8060786.7999999998</v>
      </c>
      <c r="AJ2" s="834">
        <v>7.86</v>
      </c>
      <c r="AK2" s="838">
        <v>8062045.6500000004</v>
      </c>
      <c r="AL2" s="839">
        <v>7.85</v>
      </c>
    </row>
    <row r="3" spans="1:38">
      <c r="A3" s="440" t="s">
        <v>66</v>
      </c>
      <c r="B3" s="58" t="s">
        <v>15</v>
      </c>
      <c r="C3" s="833">
        <v>6055084</v>
      </c>
      <c r="D3" s="834">
        <v>5.9</v>
      </c>
      <c r="E3" s="838">
        <v>6054335.7999999998</v>
      </c>
      <c r="F3" s="839">
        <v>5.89</v>
      </c>
      <c r="G3" s="838">
        <v>6057207.96</v>
      </c>
      <c r="H3" s="839">
        <v>5.92</v>
      </c>
      <c r="I3" s="838">
        <v>6061587.54</v>
      </c>
      <c r="J3" s="839">
        <v>5.93</v>
      </c>
      <c r="K3" s="838">
        <v>6067670</v>
      </c>
      <c r="L3" s="839">
        <v>5.94</v>
      </c>
      <c r="M3" s="838">
        <v>6064433.5999999996</v>
      </c>
      <c r="N3" s="839">
        <v>5.93</v>
      </c>
      <c r="O3" s="838">
        <v>6068600.9000000004</v>
      </c>
      <c r="P3" s="839">
        <v>5.93</v>
      </c>
      <c r="Q3" s="833">
        <v>6084838</v>
      </c>
      <c r="R3" s="834">
        <v>5.95</v>
      </c>
      <c r="S3" s="833">
        <v>6069743.5</v>
      </c>
      <c r="T3" s="834">
        <v>5.93</v>
      </c>
      <c r="U3" s="833">
        <v>6089362</v>
      </c>
      <c r="V3" s="834">
        <v>5.94</v>
      </c>
      <c r="W3" s="833">
        <v>6096206</v>
      </c>
      <c r="X3" s="834">
        <v>5.94</v>
      </c>
      <c r="Y3" s="838">
        <v>6091121.1399999997</v>
      </c>
      <c r="Z3" s="839">
        <v>5.94</v>
      </c>
      <c r="AA3" s="838">
        <v>6089991.2999999998</v>
      </c>
      <c r="AB3" s="839">
        <v>5.95</v>
      </c>
      <c r="AC3" s="838">
        <v>6086772.8799999999</v>
      </c>
      <c r="AD3" s="839">
        <v>5.94</v>
      </c>
      <c r="AE3" s="838">
        <v>6098577.04</v>
      </c>
      <c r="AF3" s="839">
        <v>5.95</v>
      </c>
      <c r="AG3" s="838">
        <v>6105334.04</v>
      </c>
      <c r="AH3" s="839">
        <v>5.95</v>
      </c>
      <c r="AI3" s="838">
        <v>6102234.5199999996</v>
      </c>
      <c r="AJ3" s="839">
        <v>5.95</v>
      </c>
      <c r="AK3" s="838">
        <v>6111718.6799999997</v>
      </c>
      <c r="AL3" s="839">
        <v>5.96</v>
      </c>
    </row>
    <row r="4" spans="1:38">
      <c r="A4" s="440" t="s">
        <v>143</v>
      </c>
      <c r="B4" s="58" t="s">
        <v>15</v>
      </c>
      <c r="C4" s="833">
        <v>4657164.72</v>
      </c>
      <c r="D4" s="834">
        <v>4.54</v>
      </c>
      <c r="E4" s="833">
        <v>4668420.24</v>
      </c>
      <c r="F4" s="834">
        <v>4.54</v>
      </c>
      <c r="G4" s="833">
        <v>4670267.5199999996</v>
      </c>
      <c r="H4" s="834">
        <v>4.57</v>
      </c>
      <c r="I4" s="833">
        <v>4672114.8</v>
      </c>
      <c r="J4" s="834">
        <v>4.58</v>
      </c>
      <c r="K4" s="833">
        <v>4673962.08</v>
      </c>
      <c r="L4" s="834">
        <v>4.57</v>
      </c>
      <c r="M4" s="838">
        <v>4686636.99</v>
      </c>
      <c r="N4" s="839">
        <v>4.58</v>
      </c>
      <c r="O4" s="833">
        <v>4685904.96</v>
      </c>
      <c r="P4" s="834">
        <v>4.58</v>
      </c>
      <c r="Q4" s="833">
        <v>4687752.24</v>
      </c>
      <c r="R4" s="834">
        <v>4.58</v>
      </c>
      <c r="S4" s="833">
        <v>4689599.5199999996</v>
      </c>
      <c r="T4" s="834">
        <v>4.58</v>
      </c>
      <c r="U4" s="833">
        <v>4691446.8</v>
      </c>
      <c r="V4" s="834">
        <v>4.58</v>
      </c>
      <c r="W4" s="833">
        <v>4697031.5999999996</v>
      </c>
      <c r="X4" s="834">
        <v>4.58</v>
      </c>
      <c r="Y4" s="833">
        <v>4693680.72</v>
      </c>
      <c r="Z4" s="834">
        <v>4.58</v>
      </c>
      <c r="AA4" s="838">
        <v>4702565.28</v>
      </c>
      <c r="AB4" s="839">
        <v>4.59</v>
      </c>
      <c r="AC4" s="833">
        <v>4697504.16</v>
      </c>
      <c r="AD4" s="834">
        <v>4.58</v>
      </c>
      <c r="AE4" s="833">
        <v>4699394.4000000004</v>
      </c>
      <c r="AF4" s="834">
        <v>4.58</v>
      </c>
      <c r="AG4" s="838">
        <v>4711471.32</v>
      </c>
      <c r="AH4" s="839">
        <v>4.59</v>
      </c>
      <c r="AI4" s="833">
        <v>4699136.6399999997</v>
      </c>
      <c r="AJ4" s="834">
        <v>4.58</v>
      </c>
      <c r="AK4" s="838">
        <v>4714982.4400000004</v>
      </c>
      <c r="AL4" s="839">
        <v>4.59</v>
      </c>
    </row>
    <row r="5" spans="1:38">
      <c r="A5" s="440" t="s">
        <v>131</v>
      </c>
      <c r="B5" s="58" t="s">
        <v>15</v>
      </c>
      <c r="C5" s="850">
        <v>9768953.9399999995</v>
      </c>
      <c r="D5" s="839">
        <v>9.51</v>
      </c>
      <c r="E5" s="835">
        <v>9763702.6799999997</v>
      </c>
      <c r="F5" s="834">
        <v>9.5</v>
      </c>
      <c r="G5" s="850">
        <v>9776483.6899999995</v>
      </c>
      <c r="H5" s="839">
        <v>9.56</v>
      </c>
      <c r="I5" s="835">
        <v>9771530.6400000006</v>
      </c>
      <c r="J5" s="834">
        <v>9.57</v>
      </c>
      <c r="K5" s="835">
        <v>9784014.3699999992</v>
      </c>
      <c r="L5" s="834">
        <v>9.58</v>
      </c>
      <c r="M5" s="835">
        <v>9787279.75</v>
      </c>
      <c r="N5" s="834">
        <v>9.57</v>
      </c>
      <c r="O5" s="835">
        <v>9796412.3699999992</v>
      </c>
      <c r="P5" s="834">
        <v>9.57</v>
      </c>
      <c r="Q5" s="835">
        <v>9800419.5399999991</v>
      </c>
      <c r="R5" s="834">
        <v>9.58</v>
      </c>
      <c r="S5" s="835">
        <v>9804426.7100000009</v>
      </c>
      <c r="T5" s="834">
        <v>9.58</v>
      </c>
      <c r="U5" s="855">
        <v>9810484.0600000005</v>
      </c>
      <c r="V5" s="856">
        <v>9.57</v>
      </c>
      <c r="W5" s="835">
        <v>9820455.3900000006</v>
      </c>
      <c r="X5" s="834">
        <v>9.58</v>
      </c>
      <c r="Y5" s="835">
        <v>9805172.2300000004</v>
      </c>
      <c r="Z5" s="834">
        <v>9.57</v>
      </c>
      <c r="AA5" s="835">
        <v>9809272.5899999999</v>
      </c>
      <c r="AB5" s="834">
        <v>9.58</v>
      </c>
      <c r="AC5" s="850">
        <v>9833129.2300000004</v>
      </c>
      <c r="AD5" s="839">
        <v>9.59</v>
      </c>
      <c r="AE5" s="850">
        <v>9836909.9499999993</v>
      </c>
      <c r="AF5" s="839">
        <v>9.6</v>
      </c>
      <c r="AG5" s="850">
        <v>9844989.5199999996</v>
      </c>
      <c r="AH5" s="839">
        <v>9.6</v>
      </c>
      <c r="AI5" s="835">
        <v>9815236.75</v>
      </c>
      <c r="AJ5" s="834">
        <v>9.57</v>
      </c>
      <c r="AK5" s="850">
        <v>9849351.75</v>
      </c>
      <c r="AL5" s="839">
        <v>9.6</v>
      </c>
    </row>
    <row r="6" spans="1:38">
      <c r="A6" s="440" t="s">
        <v>135</v>
      </c>
      <c r="B6" s="58" t="s">
        <v>15</v>
      </c>
      <c r="C6" s="833">
        <v>8462766</v>
      </c>
      <c r="D6" s="834">
        <v>8.24</v>
      </c>
      <c r="E6" s="838">
        <v>8482574.8800000008</v>
      </c>
      <c r="F6" s="839">
        <v>8.26</v>
      </c>
      <c r="G6" s="838">
        <v>8485956.1799999997</v>
      </c>
      <c r="H6" s="839">
        <v>8.3000000000000007</v>
      </c>
      <c r="I6" s="838">
        <v>8489259.4800000004</v>
      </c>
      <c r="J6" s="839">
        <v>8.31</v>
      </c>
      <c r="K6" s="838">
        <v>8497554</v>
      </c>
      <c r="L6" s="839">
        <v>8.31</v>
      </c>
      <c r="M6" s="833">
        <v>8508084</v>
      </c>
      <c r="N6" s="834">
        <v>8.32</v>
      </c>
      <c r="O6" s="838">
        <v>8506088.7599999998</v>
      </c>
      <c r="P6" s="839">
        <v>8.31</v>
      </c>
      <c r="Q6" s="838">
        <v>8509392.0600000005</v>
      </c>
      <c r="R6" s="839">
        <v>8.31</v>
      </c>
      <c r="S6" s="838">
        <v>8512773.3599999994</v>
      </c>
      <c r="T6" s="839">
        <v>8.32</v>
      </c>
      <c r="U6" s="838">
        <v>8516154.6600000001</v>
      </c>
      <c r="V6" s="839">
        <v>8.31</v>
      </c>
      <c r="W6" s="838">
        <v>8526221.3399999999</v>
      </c>
      <c r="X6" s="839">
        <v>8.31</v>
      </c>
      <c r="Y6" s="833">
        <v>8510814</v>
      </c>
      <c r="Z6" s="834">
        <v>8.3000000000000007</v>
      </c>
      <c r="AA6" s="838">
        <v>8465396.9399999995</v>
      </c>
      <c r="AB6" s="839">
        <v>8.26</v>
      </c>
      <c r="AC6" s="838">
        <v>8520921.2400000002</v>
      </c>
      <c r="AD6" s="839">
        <v>8.31</v>
      </c>
      <c r="AE6" s="833">
        <v>8521734</v>
      </c>
      <c r="AF6" s="834">
        <v>8.31</v>
      </c>
      <c r="AG6" s="838">
        <v>8538971.2200000007</v>
      </c>
      <c r="AH6" s="839">
        <v>8.32</v>
      </c>
      <c r="AI6" s="838">
        <v>8542352.5199999996</v>
      </c>
      <c r="AJ6" s="839">
        <v>8.33</v>
      </c>
      <c r="AK6" s="838">
        <v>8556575.8200000003</v>
      </c>
      <c r="AL6" s="839">
        <v>8.34</v>
      </c>
    </row>
    <row r="7" spans="1:38">
      <c r="A7" s="866" t="s">
        <v>144</v>
      </c>
      <c r="B7" s="58" t="s">
        <v>15</v>
      </c>
      <c r="C7" s="845">
        <v>7679494.3399999999</v>
      </c>
      <c r="D7" s="846">
        <v>7.48</v>
      </c>
      <c r="E7" s="836">
        <v>7775352.4000000004</v>
      </c>
      <c r="F7" s="837">
        <v>7.57</v>
      </c>
      <c r="G7" s="836">
        <v>7722915.6299999999</v>
      </c>
      <c r="H7" s="837">
        <v>7.55</v>
      </c>
      <c r="I7" s="845">
        <v>7652754.4100000001</v>
      </c>
      <c r="J7" s="846">
        <v>7.49</v>
      </c>
      <c r="K7" s="845">
        <v>7655986.1100000003</v>
      </c>
      <c r="L7" s="846">
        <v>7.49</v>
      </c>
      <c r="M7" s="845">
        <v>7665855.5099999998</v>
      </c>
      <c r="N7" s="846">
        <v>7.49</v>
      </c>
      <c r="O7" s="836">
        <v>7751355.4800000004</v>
      </c>
      <c r="P7" s="837">
        <v>7.57</v>
      </c>
      <c r="Q7" s="845">
        <v>7672405.6100000003</v>
      </c>
      <c r="R7" s="846">
        <v>7.5</v>
      </c>
      <c r="S7" s="845">
        <v>7675373.7000000002</v>
      </c>
      <c r="T7" s="846">
        <v>7.5</v>
      </c>
      <c r="U7" s="836">
        <v>7761514.7599999998</v>
      </c>
      <c r="V7" s="837">
        <v>7.57</v>
      </c>
      <c r="W7" s="836">
        <v>7771674.04</v>
      </c>
      <c r="X7" s="837">
        <v>7.58</v>
      </c>
      <c r="Y7" s="836">
        <v>7755909.6399999997</v>
      </c>
      <c r="Z7" s="837">
        <v>7.57</v>
      </c>
      <c r="AA7" s="836">
        <v>7759237.6799999997</v>
      </c>
      <c r="AB7" s="837">
        <v>7.57</v>
      </c>
      <c r="AC7" s="836">
        <v>7762565.7199999997</v>
      </c>
      <c r="AD7" s="837">
        <v>7.57</v>
      </c>
      <c r="AE7" s="845">
        <v>7702188.0700000003</v>
      </c>
      <c r="AF7" s="846">
        <v>7.51</v>
      </c>
      <c r="AG7" s="845">
        <v>7683506.3799999999</v>
      </c>
      <c r="AH7" s="846">
        <v>7.49</v>
      </c>
      <c r="AI7" s="845">
        <v>7679730.8099999996</v>
      </c>
      <c r="AJ7" s="846">
        <v>7.49</v>
      </c>
      <c r="AK7" s="845">
        <v>7683050.0899999999</v>
      </c>
      <c r="AL7" s="846">
        <v>7.48</v>
      </c>
    </row>
    <row r="8" spans="1:38">
      <c r="A8" s="440" t="s">
        <v>136</v>
      </c>
      <c r="B8" s="58" t="s">
        <v>15</v>
      </c>
      <c r="C8" s="836">
        <v>5432427</v>
      </c>
      <c r="D8" s="837">
        <v>5.29</v>
      </c>
      <c r="E8" s="836">
        <v>5392728</v>
      </c>
      <c r="F8" s="837">
        <v>5.25</v>
      </c>
      <c r="G8" s="845">
        <v>5394955.5</v>
      </c>
      <c r="H8" s="846">
        <v>5.28</v>
      </c>
      <c r="I8" s="836">
        <v>5397232.5</v>
      </c>
      <c r="J8" s="837">
        <v>5.28</v>
      </c>
      <c r="K8" s="836">
        <v>5399460</v>
      </c>
      <c r="L8" s="837">
        <v>5.28</v>
      </c>
      <c r="M8" s="836">
        <v>5406192</v>
      </c>
      <c r="N8" s="837">
        <v>5.29</v>
      </c>
      <c r="O8" s="836">
        <v>5375353.5</v>
      </c>
      <c r="P8" s="837">
        <v>5.25</v>
      </c>
      <c r="Q8" s="836">
        <v>5377630.5</v>
      </c>
      <c r="R8" s="837">
        <v>5.25</v>
      </c>
      <c r="S8" s="836">
        <v>5379907.5</v>
      </c>
      <c r="T8" s="837">
        <v>5.26</v>
      </c>
      <c r="U8" s="836">
        <v>5382234</v>
      </c>
      <c r="V8" s="837">
        <v>5.25</v>
      </c>
      <c r="W8" s="836">
        <v>5389114.5</v>
      </c>
      <c r="X8" s="837">
        <v>5.25</v>
      </c>
      <c r="Y8" s="845">
        <v>5351818.2300000004</v>
      </c>
      <c r="Z8" s="846">
        <v>5.22</v>
      </c>
      <c r="AA8" s="836">
        <v>5383867.5</v>
      </c>
      <c r="AB8" s="837">
        <v>5.26</v>
      </c>
      <c r="AC8" s="836">
        <v>5386144.5</v>
      </c>
      <c r="AD8" s="837">
        <v>5.25</v>
      </c>
      <c r="AE8" s="836">
        <v>5388421.5</v>
      </c>
      <c r="AF8" s="837">
        <v>5.26</v>
      </c>
      <c r="AG8" s="836">
        <v>5395252.5</v>
      </c>
      <c r="AH8" s="837">
        <v>5.26</v>
      </c>
      <c r="AI8" s="836">
        <v>5419408.5</v>
      </c>
      <c r="AJ8" s="837">
        <v>5.28</v>
      </c>
      <c r="AK8" s="836">
        <v>5423814</v>
      </c>
      <c r="AL8" s="837">
        <v>5.28</v>
      </c>
    </row>
    <row r="9" spans="1:38" ht="16.5" thickBot="1">
      <c r="A9" s="897" t="s">
        <v>128</v>
      </c>
      <c r="B9" s="927"/>
      <c r="C9" s="528">
        <f t="shared" ref="C9:H9" si="0">SUM(C2:C8)</f>
        <v>50047143.849999994</v>
      </c>
      <c r="D9" s="528">
        <f t="shared" si="0"/>
        <v>48.74</v>
      </c>
      <c r="E9" s="528">
        <f t="shared" si="0"/>
        <v>50148541.289999999</v>
      </c>
      <c r="F9" s="528">
        <f t="shared" si="0"/>
        <v>48.81</v>
      </c>
      <c r="G9" s="528">
        <f t="shared" si="0"/>
        <v>50121773.68</v>
      </c>
      <c r="H9" s="528">
        <f t="shared" si="0"/>
        <v>49.019999999999996</v>
      </c>
      <c r="I9" s="528">
        <f t="shared" ref="I9:P9" si="1">SUM(I2:I8)</f>
        <v>50046248.319999993</v>
      </c>
      <c r="J9" s="528">
        <f t="shared" si="1"/>
        <v>48.99</v>
      </c>
      <c r="K9" s="528">
        <f t="shared" si="1"/>
        <v>50097975.729999997</v>
      </c>
      <c r="L9" s="528">
        <f t="shared" si="1"/>
        <v>49.010000000000005</v>
      </c>
      <c r="M9" s="528">
        <f t="shared" si="1"/>
        <v>50132395</v>
      </c>
      <c r="N9" s="528">
        <f t="shared" si="1"/>
        <v>49.010000000000005</v>
      </c>
      <c r="O9" s="528">
        <f t="shared" si="1"/>
        <v>50204960.069999993</v>
      </c>
      <c r="P9" s="528">
        <f t="shared" si="1"/>
        <v>49.04</v>
      </c>
      <c r="Q9" s="528">
        <f t="shared" ref="Q9:V9" si="2">SUM(Q2:Q8)</f>
        <v>50156570</v>
      </c>
      <c r="R9" s="528">
        <f t="shared" si="2"/>
        <v>49.01</v>
      </c>
      <c r="S9" s="528">
        <f t="shared" si="2"/>
        <v>50158918.340000004</v>
      </c>
      <c r="T9" s="528">
        <f t="shared" si="2"/>
        <v>49.01</v>
      </c>
      <c r="U9" s="528">
        <f t="shared" si="2"/>
        <v>50281252.330000006</v>
      </c>
      <c r="V9" s="528">
        <f t="shared" si="2"/>
        <v>49.06</v>
      </c>
      <c r="W9" s="528">
        <f t="shared" ref="W9:X9" si="3">SUM(W2:W8)</f>
        <v>50339570.869999997</v>
      </c>
      <c r="X9" s="528">
        <f t="shared" si="3"/>
        <v>49.08</v>
      </c>
      <c r="Y9" s="528">
        <f t="shared" ref="Y9:Z9" si="4">SUM(Y2:Y8)</f>
        <v>50251012.409999996</v>
      </c>
      <c r="Z9" s="528">
        <f t="shared" si="4"/>
        <v>49.029999999999994</v>
      </c>
      <c r="AA9" s="528">
        <f t="shared" ref="AA9:AB9" si="5">SUM(AA2:AA8)</f>
        <v>50255789.740000002</v>
      </c>
      <c r="AB9" s="528">
        <f t="shared" si="5"/>
        <v>49.059999999999995</v>
      </c>
      <c r="AC9" s="528">
        <f t="shared" ref="AC9:AD9" si="6">SUM(AC2:AC8)</f>
        <v>50335384.130000003</v>
      </c>
      <c r="AD9" s="528">
        <f t="shared" si="6"/>
        <v>49.089999999999996</v>
      </c>
      <c r="AE9" s="528">
        <f t="shared" ref="AE9:AF9" si="7">SUM(AE2:AE8)</f>
        <v>50298533.360000007</v>
      </c>
      <c r="AF9" s="528">
        <f t="shared" si="7"/>
        <v>49.07</v>
      </c>
      <c r="AG9" s="528">
        <f t="shared" ref="AG9:AH9" si="8">SUM(AG2:AG8)</f>
        <v>50339571.280000001</v>
      </c>
      <c r="AH9" s="528">
        <f t="shared" si="8"/>
        <v>49.07</v>
      </c>
      <c r="AI9" s="528">
        <f t="shared" ref="AI9:AJ9" si="9">SUM(AI2:AI8)</f>
        <v>50318886.540000007</v>
      </c>
      <c r="AJ9" s="528">
        <f t="shared" si="9"/>
        <v>49.06</v>
      </c>
      <c r="AK9" s="528">
        <f t="shared" ref="AK9:AL9" si="10">SUM(AK2:AK8)</f>
        <v>50401538.430000007</v>
      </c>
      <c r="AL9" s="528">
        <f t="shared" si="10"/>
        <v>49.100000000000009</v>
      </c>
    </row>
    <row r="10" spans="1:38" ht="15">
      <c r="A10" s="441" t="s">
        <v>25</v>
      </c>
      <c r="B10" s="444" t="s">
        <v>26</v>
      </c>
      <c r="C10" s="767">
        <v>3884304.01</v>
      </c>
      <c r="D10" s="737">
        <v>3.78</v>
      </c>
      <c r="E10" s="767">
        <v>3885663.59</v>
      </c>
      <c r="F10" s="737">
        <v>3.78</v>
      </c>
      <c r="G10" s="767">
        <v>3887023.54</v>
      </c>
      <c r="H10" s="737">
        <v>3.8</v>
      </c>
      <c r="I10" s="767">
        <v>3888384.25</v>
      </c>
      <c r="J10" s="737">
        <v>3.81</v>
      </c>
      <c r="K10" s="767">
        <v>3889745.34</v>
      </c>
      <c r="L10" s="737">
        <v>3.8</v>
      </c>
      <c r="M10" s="767">
        <v>3893831.24</v>
      </c>
      <c r="N10" s="737">
        <v>3.81</v>
      </c>
      <c r="O10" s="767">
        <v>3895194.22</v>
      </c>
      <c r="P10" s="737">
        <v>3.8</v>
      </c>
      <c r="Q10" s="767">
        <v>3896557.58</v>
      </c>
      <c r="R10" s="737">
        <v>3.81</v>
      </c>
      <c r="S10" s="767">
        <v>3897921.69</v>
      </c>
      <c r="T10" s="737">
        <v>3.81</v>
      </c>
      <c r="U10" s="767">
        <v>3899286.18</v>
      </c>
      <c r="V10" s="737">
        <v>3.8</v>
      </c>
      <c r="W10" s="767">
        <v>3903382.31</v>
      </c>
      <c r="X10" s="737">
        <v>3.81</v>
      </c>
      <c r="Y10" s="767">
        <v>3904748.32</v>
      </c>
      <c r="Z10" s="737">
        <v>3.81</v>
      </c>
      <c r="AA10" s="767">
        <v>3906115.08</v>
      </c>
      <c r="AB10" s="737">
        <v>3.81</v>
      </c>
      <c r="AC10" s="767">
        <v>3785151.4</v>
      </c>
      <c r="AD10" s="737">
        <v>3.69</v>
      </c>
      <c r="AE10" s="767">
        <v>3786476.15</v>
      </c>
      <c r="AF10" s="737">
        <v>3.69</v>
      </c>
      <c r="AG10" s="767">
        <v>3790453.81</v>
      </c>
      <c r="AH10" s="737">
        <v>3.7</v>
      </c>
      <c r="AI10" s="767">
        <v>3791780.45</v>
      </c>
      <c r="AJ10" s="737">
        <v>3.7</v>
      </c>
      <c r="AK10" s="767">
        <v>3793107.84</v>
      </c>
      <c r="AL10" s="737">
        <v>3.69</v>
      </c>
    </row>
    <row r="11" spans="1:38" ht="15">
      <c r="A11" s="441" t="s">
        <v>133</v>
      </c>
      <c r="B11" s="444" t="s">
        <v>134</v>
      </c>
      <c r="C11" s="766">
        <v>2475053.66</v>
      </c>
      <c r="D11" s="737">
        <v>2.41</v>
      </c>
      <c r="E11" s="766">
        <v>2476182.91</v>
      </c>
      <c r="F11" s="737">
        <v>2.41</v>
      </c>
      <c r="G11" s="766">
        <v>2477312.63</v>
      </c>
      <c r="H11" s="737">
        <v>2.42</v>
      </c>
      <c r="I11" s="766">
        <v>2478442.6</v>
      </c>
      <c r="J11" s="737">
        <v>2.4300000000000002</v>
      </c>
      <c r="K11" s="766">
        <v>2479573.5299999998</v>
      </c>
      <c r="L11" s="737">
        <v>2.4300000000000002</v>
      </c>
      <c r="M11" s="766">
        <v>2482968.7000000002</v>
      </c>
      <c r="N11" s="737">
        <v>2.4300000000000002</v>
      </c>
      <c r="O11" s="766">
        <v>2484101.54</v>
      </c>
      <c r="P11" s="737">
        <v>2.4300000000000002</v>
      </c>
      <c r="Q11" s="766">
        <v>2485234.86</v>
      </c>
      <c r="R11" s="737">
        <v>2.4300000000000002</v>
      </c>
      <c r="S11" s="766">
        <v>2486368.66</v>
      </c>
      <c r="T11" s="737">
        <v>2.4300000000000002</v>
      </c>
      <c r="U11" s="766">
        <v>2487502.94</v>
      </c>
      <c r="V11" s="737">
        <v>2.4300000000000002</v>
      </c>
      <c r="W11" s="766">
        <v>2490909.12</v>
      </c>
      <c r="X11" s="737">
        <v>2.4300000000000002</v>
      </c>
      <c r="Y11" s="766">
        <v>2492045.31</v>
      </c>
      <c r="Z11" s="737">
        <v>2.4300000000000002</v>
      </c>
      <c r="AA11" s="766">
        <v>2493182.2200000002</v>
      </c>
      <c r="AB11" s="737">
        <v>2.44</v>
      </c>
      <c r="AC11" s="766">
        <v>2494319.85</v>
      </c>
      <c r="AD11" s="737">
        <v>2.4300000000000002</v>
      </c>
      <c r="AE11" s="766">
        <v>2394000</v>
      </c>
      <c r="AF11" s="737">
        <v>2.34</v>
      </c>
      <c r="AG11" s="766">
        <v>2397278.1</v>
      </c>
      <c r="AH11" s="737">
        <v>2.34</v>
      </c>
      <c r="AI11" s="766">
        <v>2398371.6800000002</v>
      </c>
      <c r="AJ11" s="737">
        <v>2.34</v>
      </c>
      <c r="AK11" s="766">
        <v>2399465.98</v>
      </c>
      <c r="AL11" s="737">
        <v>2.34</v>
      </c>
    </row>
    <row r="12" spans="1:38" ht="15">
      <c r="A12" s="442" t="s">
        <v>38</v>
      </c>
      <c r="B12" s="442" t="s">
        <v>39</v>
      </c>
      <c r="C12" s="765">
        <v>4105576.4</v>
      </c>
      <c r="D12" s="741">
        <v>4</v>
      </c>
      <c r="E12" s="765">
        <v>4107557.6</v>
      </c>
      <c r="F12" s="741">
        <v>4</v>
      </c>
      <c r="G12" s="765">
        <v>4109539.6</v>
      </c>
      <c r="H12" s="741">
        <v>4.0199999999999996</v>
      </c>
      <c r="I12" s="765">
        <v>4111522.8</v>
      </c>
      <c r="J12" s="741">
        <v>4.0199999999999996</v>
      </c>
      <c r="K12" s="765">
        <v>4113506.8</v>
      </c>
      <c r="L12" s="741">
        <v>4.0199999999999996</v>
      </c>
      <c r="M12" s="765">
        <v>4119464.8</v>
      </c>
      <c r="N12" s="741">
        <v>4.0200000000000005</v>
      </c>
      <c r="O12" s="765">
        <v>4121452.4</v>
      </c>
      <c r="P12" s="741">
        <v>4.03</v>
      </c>
      <c r="Q12" s="765">
        <v>4123441.2</v>
      </c>
      <c r="R12" s="741">
        <v>4.03</v>
      </c>
      <c r="S12" s="765">
        <v>4125431.2</v>
      </c>
      <c r="T12" s="741">
        <v>4.03</v>
      </c>
      <c r="U12" s="765">
        <v>4127422</v>
      </c>
      <c r="V12" s="741">
        <v>4.03</v>
      </c>
      <c r="W12" s="765">
        <v>4133400</v>
      </c>
      <c r="X12" s="741">
        <v>4.03</v>
      </c>
      <c r="Y12" s="765">
        <v>4135394.4</v>
      </c>
      <c r="Z12" s="741">
        <v>4.04</v>
      </c>
      <c r="AA12" s="765">
        <v>4137390</v>
      </c>
      <c r="AB12" s="741">
        <v>4.04</v>
      </c>
      <c r="AC12" s="765">
        <v>4139386.4</v>
      </c>
      <c r="AD12" s="741">
        <v>4.04</v>
      </c>
      <c r="AE12" s="765">
        <v>4141384</v>
      </c>
      <c r="AF12" s="741">
        <v>4.04</v>
      </c>
      <c r="AG12" s="765">
        <v>4147382.4</v>
      </c>
      <c r="AH12" s="741">
        <v>4.04</v>
      </c>
      <c r="AI12" s="765">
        <v>4149383.6</v>
      </c>
      <c r="AJ12" s="741">
        <v>4.04</v>
      </c>
      <c r="AK12" s="765">
        <v>4151386</v>
      </c>
      <c r="AL12" s="741">
        <v>4.04</v>
      </c>
    </row>
    <row r="13" spans="1:38" thickBot="1">
      <c r="A13" s="443" t="s">
        <v>100</v>
      </c>
      <c r="B13" s="443" t="s">
        <v>101</v>
      </c>
      <c r="C13" s="768">
        <v>3020919.3</v>
      </c>
      <c r="D13" s="737">
        <v>2.94</v>
      </c>
      <c r="E13" s="768">
        <v>3022535.1</v>
      </c>
      <c r="F13" s="737">
        <v>2.94</v>
      </c>
      <c r="G13" s="768">
        <v>3024151.5</v>
      </c>
      <c r="H13" s="737">
        <v>2.96</v>
      </c>
      <c r="I13" s="768">
        <v>3025769.1</v>
      </c>
      <c r="J13" s="737">
        <v>2.96</v>
      </c>
      <c r="K13" s="768">
        <v>3027387.6</v>
      </c>
      <c r="L13" s="737">
        <v>2.96</v>
      </c>
      <c r="M13" s="768">
        <v>3032247.9</v>
      </c>
      <c r="N13" s="737">
        <v>2.96</v>
      </c>
      <c r="O13" s="768">
        <v>3033869.7</v>
      </c>
      <c r="P13" s="737">
        <v>2.96</v>
      </c>
      <c r="Q13" s="768">
        <v>3035492.4</v>
      </c>
      <c r="R13" s="737">
        <v>2.9600000000000004</v>
      </c>
      <c r="S13" s="768">
        <v>3037116</v>
      </c>
      <c r="T13" s="737">
        <v>2.9600000000000004</v>
      </c>
      <c r="U13" s="768">
        <v>3038740.2</v>
      </c>
      <c r="V13" s="737">
        <v>2.9600000000000004</v>
      </c>
      <c r="W13" s="768">
        <v>3043618.8</v>
      </c>
      <c r="X13" s="737">
        <v>2.97</v>
      </c>
      <c r="Y13" s="768">
        <v>3045246.6</v>
      </c>
      <c r="Z13" s="737">
        <v>2.97</v>
      </c>
      <c r="AA13" s="768">
        <v>3046875.6</v>
      </c>
      <c r="AB13" s="737">
        <v>2.97</v>
      </c>
      <c r="AC13" s="768">
        <v>3048505.2</v>
      </c>
      <c r="AD13" s="737">
        <v>2.98</v>
      </c>
      <c r="AE13" s="768">
        <v>3050135.7</v>
      </c>
      <c r="AF13" s="737">
        <v>2.98</v>
      </c>
      <c r="AG13" s="768">
        <v>3055032.6</v>
      </c>
      <c r="AH13" s="737">
        <v>2.98</v>
      </c>
      <c r="AI13" s="768">
        <v>3056666.4</v>
      </c>
      <c r="AJ13" s="737">
        <v>2.98</v>
      </c>
      <c r="AK13" s="768">
        <v>3058301.4</v>
      </c>
      <c r="AL13" s="737">
        <v>2.98</v>
      </c>
    </row>
    <row r="14" spans="1:38" ht="16.5" thickBot="1">
      <c r="A14" s="899" t="s">
        <v>129</v>
      </c>
      <c r="B14" s="928"/>
      <c r="C14" s="498">
        <f t="shared" ref="C14:H14" si="11">SUM(C10:C13)</f>
        <v>13485853.370000001</v>
      </c>
      <c r="D14" s="498">
        <f t="shared" si="11"/>
        <v>13.129999999999999</v>
      </c>
      <c r="E14" s="498">
        <f t="shared" si="11"/>
        <v>13491939.199999999</v>
      </c>
      <c r="F14" s="498">
        <f t="shared" si="11"/>
        <v>13.129999999999999</v>
      </c>
      <c r="G14" s="498">
        <f t="shared" si="11"/>
        <v>13498027.27</v>
      </c>
      <c r="H14" s="498">
        <f t="shared" si="11"/>
        <v>13.2</v>
      </c>
      <c r="I14" s="498">
        <f t="shared" ref="I14:P14" si="12">SUM(I10:I13)</f>
        <v>13504118.749999998</v>
      </c>
      <c r="J14" s="498">
        <f t="shared" si="12"/>
        <v>13.219999999999999</v>
      </c>
      <c r="K14" s="498">
        <f t="shared" si="12"/>
        <v>13510213.269999998</v>
      </c>
      <c r="L14" s="498">
        <f t="shared" si="12"/>
        <v>13.21</v>
      </c>
      <c r="M14" s="498">
        <f t="shared" si="12"/>
        <v>13528512.640000001</v>
      </c>
      <c r="N14" s="498">
        <f t="shared" si="12"/>
        <v>13.220000000000002</v>
      </c>
      <c r="O14" s="498">
        <f t="shared" si="12"/>
        <v>13534617.859999999</v>
      </c>
      <c r="P14" s="498">
        <f t="shared" si="12"/>
        <v>13.220000000000002</v>
      </c>
      <c r="Q14" s="498">
        <f t="shared" ref="Q14:V14" si="13">SUM(Q10:Q13)</f>
        <v>13540726.040000001</v>
      </c>
      <c r="R14" s="498">
        <f t="shared" si="13"/>
        <v>13.23</v>
      </c>
      <c r="S14" s="498">
        <f t="shared" si="13"/>
        <v>13546837.550000001</v>
      </c>
      <c r="T14" s="498">
        <f t="shared" si="13"/>
        <v>13.23</v>
      </c>
      <c r="U14" s="498">
        <f t="shared" si="13"/>
        <v>13552951.32</v>
      </c>
      <c r="V14" s="498">
        <f t="shared" si="13"/>
        <v>13.220000000000002</v>
      </c>
      <c r="W14" s="498">
        <f t="shared" ref="W14:X14" si="14">SUM(W10:W13)</f>
        <v>13571310.23</v>
      </c>
      <c r="X14" s="498">
        <f t="shared" si="14"/>
        <v>13.24</v>
      </c>
      <c r="Y14" s="498">
        <f t="shared" ref="Y14:Z14" si="15">SUM(Y10:Y13)</f>
        <v>13577434.629999999</v>
      </c>
      <c r="Z14" s="498">
        <f t="shared" si="15"/>
        <v>13.250000000000002</v>
      </c>
      <c r="AA14" s="498">
        <f t="shared" ref="AA14:AB14" si="16">SUM(AA10:AA13)</f>
        <v>13583562.9</v>
      </c>
      <c r="AB14" s="498">
        <f t="shared" si="16"/>
        <v>13.26</v>
      </c>
      <c r="AC14" s="498">
        <f t="shared" ref="AC14:AD14" si="17">SUM(AC10:AC13)</f>
        <v>13467362.850000001</v>
      </c>
      <c r="AD14" s="498">
        <f t="shared" si="17"/>
        <v>13.14</v>
      </c>
      <c r="AE14" s="498">
        <f t="shared" ref="AE14:AF14" si="18">SUM(AE10:AE13)</f>
        <v>13371995.850000001</v>
      </c>
      <c r="AF14" s="498">
        <f t="shared" si="18"/>
        <v>13.05</v>
      </c>
      <c r="AG14" s="498">
        <f t="shared" ref="AG14:AH14" si="19">SUM(AG10:AG13)</f>
        <v>13390146.91</v>
      </c>
      <c r="AH14" s="498">
        <f t="shared" si="19"/>
        <v>13.06</v>
      </c>
      <c r="AI14" s="498">
        <f t="shared" ref="AI14:AJ14" si="20">SUM(AI10:AI13)</f>
        <v>13396202.130000001</v>
      </c>
      <c r="AJ14" s="498">
        <f t="shared" si="20"/>
        <v>13.06</v>
      </c>
      <c r="AK14" s="498">
        <f t="shared" ref="AK14:AL14" si="21">SUM(AK10:AK13)</f>
        <v>13402261.220000001</v>
      </c>
      <c r="AL14" s="498">
        <f t="shared" si="21"/>
        <v>13.05</v>
      </c>
    </row>
    <row r="15" spans="1:38" ht="31.5">
      <c r="A15" s="77" t="s">
        <v>41</v>
      </c>
      <c r="B15" s="78" t="s">
        <v>42</v>
      </c>
      <c r="C15" s="412"/>
      <c r="D15" s="499"/>
      <c r="E15" s="412"/>
      <c r="F15" s="499"/>
      <c r="G15" s="412"/>
      <c r="H15" s="499"/>
      <c r="I15" s="412"/>
      <c r="J15" s="499"/>
      <c r="K15" s="412"/>
      <c r="L15" s="499"/>
      <c r="M15" s="412"/>
      <c r="N15" s="499"/>
      <c r="O15" s="412"/>
      <c r="P15" s="499"/>
      <c r="Q15" s="412"/>
      <c r="R15" s="499"/>
      <c r="S15" s="412"/>
      <c r="T15" s="499"/>
      <c r="U15" s="412"/>
      <c r="V15" s="499"/>
      <c r="W15" s="412"/>
      <c r="X15" s="499"/>
      <c r="Y15" s="412"/>
      <c r="Z15" s="499"/>
      <c r="AA15" s="412"/>
      <c r="AB15" s="499"/>
      <c r="AC15" s="412"/>
      <c r="AD15" s="499"/>
      <c r="AE15" s="412"/>
      <c r="AF15" s="499"/>
      <c r="AG15" s="412"/>
      <c r="AH15" s="499"/>
      <c r="AI15" s="412"/>
      <c r="AJ15" s="499"/>
      <c r="AK15" s="412"/>
      <c r="AL15" s="499"/>
    </row>
    <row r="16" spans="1:38" ht="16.5" thickBot="1">
      <c r="A16" s="817">
        <v>22048622</v>
      </c>
      <c r="B16" s="818" t="s">
        <v>138</v>
      </c>
      <c r="C16" s="821">
        <v>1706400</v>
      </c>
      <c r="D16" s="499">
        <v>1.67</v>
      </c>
      <c r="E16" s="821">
        <v>1706400</v>
      </c>
      <c r="F16" s="499">
        <v>1.67</v>
      </c>
      <c r="G16" s="821">
        <v>1706400</v>
      </c>
      <c r="H16" s="499">
        <v>1.67</v>
      </c>
      <c r="I16" s="821">
        <v>1706400</v>
      </c>
      <c r="J16" s="499">
        <v>1.67</v>
      </c>
      <c r="K16" s="821">
        <v>1706400</v>
      </c>
      <c r="L16" s="499">
        <v>1.67</v>
      </c>
      <c r="M16" s="821">
        <v>1706400</v>
      </c>
      <c r="N16" s="499">
        <v>1.67</v>
      </c>
      <c r="O16" s="821">
        <v>1706400</v>
      </c>
      <c r="P16" s="499">
        <v>1.67</v>
      </c>
      <c r="Q16" s="821">
        <v>1706400</v>
      </c>
      <c r="R16" s="499">
        <v>1.67</v>
      </c>
      <c r="S16" s="821">
        <v>1706400</v>
      </c>
      <c r="T16" s="499">
        <v>1.67</v>
      </c>
      <c r="U16" s="821">
        <v>1706400</v>
      </c>
      <c r="V16" s="499">
        <v>1.67</v>
      </c>
      <c r="W16" s="821">
        <v>1706400</v>
      </c>
      <c r="X16" s="499">
        <v>1.67</v>
      </c>
      <c r="Y16" s="821">
        <v>1706400</v>
      </c>
      <c r="Z16" s="499">
        <v>1.67</v>
      </c>
      <c r="AA16" s="821">
        <v>1706400</v>
      </c>
      <c r="AB16" s="499">
        <v>1.67</v>
      </c>
      <c r="AC16" s="821">
        <v>1706400</v>
      </c>
      <c r="AD16" s="499">
        <v>1.67</v>
      </c>
      <c r="AE16" s="821">
        <v>1706400</v>
      </c>
      <c r="AF16" s="499">
        <v>1.67</v>
      </c>
      <c r="AG16" s="821">
        <v>1706400</v>
      </c>
      <c r="AH16" s="499">
        <v>1.67</v>
      </c>
      <c r="AI16" s="821">
        <v>1706400</v>
      </c>
      <c r="AJ16" s="499">
        <v>1.67</v>
      </c>
      <c r="AK16" s="821">
        <v>1706400</v>
      </c>
      <c r="AL16" s="499">
        <v>1.67</v>
      </c>
    </row>
    <row r="17" spans="1:38" ht="16.5" thickBot="1">
      <c r="A17" s="920" t="s">
        <v>127</v>
      </c>
      <c r="B17" s="920"/>
      <c r="C17" s="414">
        <f>SUM(C15:C16)</f>
        <v>1706400</v>
      </c>
      <c r="D17" s="414">
        <v>1.66</v>
      </c>
      <c r="E17" s="414">
        <f>SUM(E15:E16)</f>
        <v>1706400</v>
      </c>
      <c r="F17" s="414">
        <v>1.66</v>
      </c>
      <c r="G17" s="414">
        <f>SUM(G15:G16)</f>
        <v>1706400</v>
      </c>
      <c r="H17" s="414">
        <v>1.66</v>
      </c>
      <c r="I17" s="414">
        <f>SUM(I15:I16)</f>
        <v>1706400</v>
      </c>
      <c r="J17" s="414">
        <v>1.66</v>
      </c>
      <c r="K17" s="414">
        <f>SUM(K15:K16)</f>
        <v>1706400</v>
      </c>
      <c r="L17" s="414">
        <v>1.66</v>
      </c>
      <c r="M17" s="414">
        <f>SUM(M15:M16)</f>
        <v>1706400</v>
      </c>
      <c r="N17" s="414">
        <v>1.66</v>
      </c>
      <c r="O17" s="414">
        <f>SUM(O15:O16)</f>
        <v>1706400</v>
      </c>
      <c r="P17" s="414">
        <v>1.66</v>
      </c>
      <c r="Q17" s="414">
        <f>SUM(Q15:Q16)</f>
        <v>1706400</v>
      </c>
      <c r="R17" s="414">
        <v>1.66</v>
      </c>
      <c r="S17" s="414">
        <f>SUM(S15:S16)</f>
        <v>1706400</v>
      </c>
      <c r="T17" s="414">
        <v>1.66</v>
      </c>
      <c r="U17" s="414">
        <f>SUM(U15:U16)</f>
        <v>1706400</v>
      </c>
      <c r="V17" s="414">
        <v>1.66</v>
      </c>
      <c r="W17" s="414">
        <f>SUM(W15:W16)</f>
        <v>1706400</v>
      </c>
      <c r="X17" s="414">
        <v>1.66</v>
      </c>
      <c r="Y17" s="414">
        <f>SUM(Y15:Y16)</f>
        <v>1706400</v>
      </c>
      <c r="Z17" s="414">
        <v>1.66</v>
      </c>
      <c r="AA17" s="414">
        <f>SUM(AA15:AA16)</f>
        <v>1706400</v>
      </c>
      <c r="AB17" s="414">
        <v>1.66</v>
      </c>
      <c r="AC17" s="414">
        <f>SUM(AC15:AC16)</f>
        <v>1706400</v>
      </c>
      <c r="AD17" s="414">
        <v>1.66</v>
      </c>
      <c r="AE17" s="414">
        <f>SUM(AE15:AE16)</f>
        <v>1706400</v>
      </c>
      <c r="AF17" s="414">
        <v>1.66</v>
      </c>
      <c r="AG17" s="414">
        <f>SUM(AG15:AG16)</f>
        <v>1706400</v>
      </c>
      <c r="AH17" s="414">
        <v>1.66</v>
      </c>
      <c r="AI17" s="414">
        <f>SUM(AI15:AI16)</f>
        <v>1706400</v>
      </c>
      <c r="AJ17" s="414">
        <v>1.66</v>
      </c>
      <c r="AK17" s="414">
        <f>SUM(AK15:AK16)</f>
        <v>1706400</v>
      </c>
      <c r="AL17" s="414">
        <v>1.66</v>
      </c>
    </row>
    <row r="18" spans="1:38">
      <c r="A18" s="704" t="s">
        <v>115</v>
      </c>
      <c r="B18" s="692"/>
      <c r="C18" s="500">
        <v>550495</v>
      </c>
      <c r="D18" s="769">
        <v>0.53</v>
      </c>
      <c r="E18" s="500">
        <v>550495</v>
      </c>
      <c r="F18" s="769">
        <v>0.53</v>
      </c>
      <c r="G18" s="500">
        <v>550495</v>
      </c>
      <c r="H18" s="769">
        <v>0.54</v>
      </c>
      <c r="I18" s="500">
        <v>550495</v>
      </c>
      <c r="J18" s="769">
        <v>0.54</v>
      </c>
      <c r="K18" s="500">
        <v>550495</v>
      </c>
      <c r="L18" s="769">
        <v>0.54</v>
      </c>
      <c r="M18" s="500">
        <v>550495</v>
      </c>
      <c r="N18" s="769">
        <v>0.54</v>
      </c>
      <c r="O18" s="500">
        <v>550495</v>
      </c>
      <c r="P18" s="769">
        <v>0.54</v>
      </c>
      <c r="Q18" s="500">
        <v>550495</v>
      </c>
      <c r="R18" s="769">
        <v>0.54</v>
      </c>
      <c r="S18" s="500">
        <v>550495</v>
      </c>
      <c r="T18" s="769">
        <v>0.54</v>
      </c>
      <c r="U18" s="500">
        <v>550495</v>
      </c>
      <c r="V18" s="769">
        <v>0.54</v>
      </c>
      <c r="W18" s="500">
        <v>550495</v>
      </c>
      <c r="X18" s="769">
        <v>0.54</v>
      </c>
      <c r="Y18" s="500">
        <v>550495</v>
      </c>
      <c r="Z18" s="769">
        <v>0.54</v>
      </c>
      <c r="AA18" s="500">
        <v>550495</v>
      </c>
      <c r="AB18" s="769">
        <v>0.54</v>
      </c>
      <c r="AC18" s="500">
        <v>550495</v>
      </c>
      <c r="AD18" s="769">
        <v>0.54</v>
      </c>
      <c r="AE18" s="500">
        <v>550495</v>
      </c>
      <c r="AF18" s="769">
        <v>0.54</v>
      </c>
      <c r="AG18" s="500">
        <v>550495</v>
      </c>
      <c r="AH18" s="769">
        <v>0.54</v>
      </c>
      <c r="AI18" s="500">
        <v>550495</v>
      </c>
      <c r="AJ18" s="769">
        <v>0.54</v>
      </c>
      <c r="AK18" s="500">
        <v>550495</v>
      </c>
      <c r="AL18" s="769">
        <v>0.54</v>
      </c>
    </row>
    <row r="19" spans="1:38">
      <c r="A19" s="704" t="s">
        <v>116</v>
      </c>
      <c r="B19" s="692"/>
      <c r="C19" s="502">
        <v>1188246.17</v>
      </c>
      <c r="D19" s="770">
        <v>1.1599999999999999</v>
      </c>
      <c r="E19" s="502">
        <v>1188246.17</v>
      </c>
      <c r="F19" s="770">
        <v>1.1599999999999999</v>
      </c>
      <c r="G19" s="502">
        <v>1188246.17</v>
      </c>
      <c r="H19" s="770">
        <v>1.1599999999999999</v>
      </c>
      <c r="I19" s="502">
        <v>1188246.17</v>
      </c>
      <c r="J19" s="770">
        <v>1.1599999999999999</v>
      </c>
      <c r="K19" s="502">
        <v>1188246.17</v>
      </c>
      <c r="L19" s="770">
        <v>1.1599999999999999</v>
      </c>
      <c r="M19" s="502">
        <v>1188246.17</v>
      </c>
      <c r="N19" s="770">
        <v>1.1599999999999999</v>
      </c>
      <c r="O19" s="502">
        <v>1188246.17</v>
      </c>
      <c r="P19" s="770">
        <v>1.1599999999999999</v>
      </c>
      <c r="Q19" s="502">
        <v>1188246.17</v>
      </c>
      <c r="R19" s="770">
        <v>1.1599999999999999</v>
      </c>
      <c r="S19" s="502">
        <v>1188246.17</v>
      </c>
      <c r="T19" s="770">
        <v>1.1599999999999999</v>
      </c>
      <c r="U19" s="502">
        <v>1188246.17</v>
      </c>
      <c r="V19" s="770">
        <v>1.1599999999999999</v>
      </c>
      <c r="W19" s="502">
        <v>1188246.17</v>
      </c>
      <c r="X19" s="770">
        <v>1.1599999999999999</v>
      </c>
      <c r="Y19" s="502">
        <v>1188246.17</v>
      </c>
      <c r="Z19" s="770">
        <v>1.1599999999999999</v>
      </c>
      <c r="AA19" s="502">
        <v>1188246.17</v>
      </c>
      <c r="AB19" s="770">
        <v>1.1599999999999999</v>
      </c>
      <c r="AC19" s="502">
        <v>1188246.17</v>
      </c>
      <c r="AD19" s="770">
        <v>1.1599999999999999</v>
      </c>
      <c r="AE19" s="502">
        <v>1188246.17</v>
      </c>
      <c r="AF19" s="770">
        <v>1.1599999999999999</v>
      </c>
      <c r="AG19" s="502">
        <v>1188246.17</v>
      </c>
      <c r="AH19" s="770">
        <v>1.1599999999999999</v>
      </c>
      <c r="AI19" s="502">
        <v>1188246.17</v>
      </c>
      <c r="AJ19" s="770">
        <v>1.1599999999999999</v>
      </c>
      <c r="AK19" s="502">
        <v>1188246.17</v>
      </c>
      <c r="AL19" s="770">
        <v>1.1599999999999999</v>
      </c>
    </row>
    <row r="20" spans="1:38" ht="16.5" thickBot="1">
      <c r="A20" s="704" t="s">
        <v>117</v>
      </c>
      <c r="B20" s="692"/>
      <c r="C20" s="503">
        <v>5267242.53</v>
      </c>
      <c r="D20" s="769">
        <v>5.13</v>
      </c>
      <c r="E20" s="503">
        <v>5267242.53</v>
      </c>
      <c r="F20" s="769">
        <v>5.13</v>
      </c>
      <c r="G20" s="503">
        <v>5267242.53</v>
      </c>
      <c r="H20" s="769">
        <v>5.15</v>
      </c>
      <c r="I20" s="503">
        <v>5267242.53</v>
      </c>
      <c r="J20" s="769">
        <v>5.16</v>
      </c>
      <c r="K20" s="503">
        <v>5267242.53</v>
      </c>
      <c r="L20" s="769">
        <v>5.15</v>
      </c>
      <c r="M20" s="503">
        <v>5267242.53</v>
      </c>
      <c r="N20" s="769">
        <v>5.15</v>
      </c>
      <c r="O20" s="503">
        <v>5267242.53</v>
      </c>
      <c r="P20" s="769">
        <v>5.14</v>
      </c>
      <c r="Q20" s="503">
        <v>5267242.53</v>
      </c>
      <c r="R20" s="769">
        <v>5.15</v>
      </c>
      <c r="S20" s="503">
        <v>5267242.53</v>
      </c>
      <c r="T20" s="769">
        <v>5.16</v>
      </c>
      <c r="U20" s="503">
        <v>5267242.53</v>
      </c>
      <c r="V20" s="769">
        <v>5.14</v>
      </c>
      <c r="W20" s="503">
        <v>5267242.53</v>
      </c>
      <c r="X20" s="769">
        <v>5.14</v>
      </c>
      <c r="Y20" s="503">
        <v>5267242.53</v>
      </c>
      <c r="Z20" s="769">
        <v>5.14</v>
      </c>
      <c r="AA20" s="503">
        <v>5267242.53</v>
      </c>
      <c r="AB20" s="769">
        <v>5.14</v>
      </c>
      <c r="AC20" s="503">
        <v>5267242.53</v>
      </c>
      <c r="AD20" s="769">
        <v>5.14</v>
      </c>
      <c r="AE20" s="503">
        <v>5267242.53</v>
      </c>
      <c r="AF20" s="769">
        <v>5.14</v>
      </c>
      <c r="AG20" s="503">
        <v>5267242.53</v>
      </c>
      <c r="AH20" s="769">
        <v>5.13</v>
      </c>
      <c r="AI20" s="503">
        <v>5267242.53</v>
      </c>
      <c r="AJ20" s="769">
        <v>5.13</v>
      </c>
      <c r="AK20" s="503">
        <v>5267242.53</v>
      </c>
      <c r="AL20" s="769">
        <v>5.13</v>
      </c>
    </row>
    <row r="21" spans="1:38" ht="16.5" thickBot="1">
      <c r="A21" s="903" t="s">
        <v>126</v>
      </c>
      <c r="B21" s="904"/>
      <c r="C21" s="414">
        <f t="shared" ref="C21:H21" si="22">SUM(C18:C20)</f>
        <v>7005983.7000000002</v>
      </c>
      <c r="D21" s="414">
        <f t="shared" si="22"/>
        <v>6.82</v>
      </c>
      <c r="E21" s="414">
        <f t="shared" si="22"/>
        <v>7005983.7000000002</v>
      </c>
      <c r="F21" s="414">
        <f t="shared" si="22"/>
        <v>6.82</v>
      </c>
      <c r="G21" s="414">
        <f t="shared" si="22"/>
        <v>7005983.7000000002</v>
      </c>
      <c r="H21" s="414">
        <f t="shared" si="22"/>
        <v>6.8500000000000005</v>
      </c>
      <c r="I21" s="414">
        <f t="shared" ref="I21:P21" si="23">SUM(I18:I20)</f>
        <v>7005983.7000000002</v>
      </c>
      <c r="J21" s="414">
        <f t="shared" si="23"/>
        <v>6.86</v>
      </c>
      <c r="K21" s="414">
        <f t="shared" si="23"/>
        <v>7005983.7000000002</v>
      </c>
      <c r="L21" s="414">
        <f t="shared" si="23"/>
        <v>6.8500000000000005</v>
      </c>
      <c r="M21" s="414">
        <f t="shared" si="23"/>
        <v>7005983.7000000002</v>
      </c>
      <c r="N21" s="414">
        <f t="shared" si="23"/>
        <v>6.8500000000000005</v>
      </c>
      <c r="O21" s="414">
        <f t="shared" si="23"/>
        <v>7005983.7000000002</v>
      </c>
      <c r="P21" s="414">
        <f t="shared" si="23"/>
        <v>6.84</v>
      </c>
      <c r="Q21" s="414">
        <f t="shared" ref="Q21:V21" si="24">SUM(Q18:Q20)</f>
        <v>7005983.7000000002</v>
      </c>
      <c r="R21" s="414">
        <f t="shared" si="24"/>
        <v>6.8500000000000005</v>
      </c>
      <c r="S21" s="414">
        <f t="shared" si="24"/>
        <v>7005983.7000000002</v>
      </c>
      <c r="T21" s="414">
        <f t="shared" si="24"/>
        <v>6.86</v>
      </c>
      <c r="U21" s="414">
        <f t="shared" si="24"/>
        <v>7005983.7000000002</v>
      </c>
      <c r="V21" s="414">
        <f t="shared" si="24"/>
        <v>6.84</v>
      </c>
      <c r="W21" s="414">
        <f t="shared" ref="W21:X21" si="25">SUM(W18:W20)</f>
        <v>7005983.7000000002</v>
      </c>
      <c r="X21" s="414">
        <f t="shared" si="25"/>
        <v>6.84</v>
      </c>
      <c r="Y21" s="414">
        <f t="shared" ref="Y21:Z21" si="26">SUM(Y18:Y20)</f>
        <v>7005983.7000000002</v>
      </c>
      <c r="Z21" s="414">
        <f t="shared" si="26"/>
        <v>6.84</v>
      </c>
      <c r="AA21" s="414">
        <f t="shared" ref="AA21:AB21" si="27">SUM(AA18:AA20)</f>
        <v>7005983.7000000002</v>
      </c>
      <c r="AB21" s="414">
        <f t="shared" si="27"/>
        <v>6.84</v>
      </c>
      <c r="AC21" s="414">
        <f t="shared" ref="AC21:AD21" si="28">SUM(AC18:AC20)</f>
        <v>7005983.7000000002</v>
      </c>
      <c r="AD21" s="414">
        <f t="shared" si="28"/>
        <v>6.84</v>
      </c>
      <c r="AE21" s="414">
        <f t="shared" ref="AE21:AF21" si="29">SUM(AE18:AE20)</f>
        <v>7005983.7000000002</v>
      </c>
      <c r="AF21" s="414">
        <f t="shared" si="29"/>
        <v>6.84</v>
      </c>
      <c r="AG21" s="414">
        <f t="shared" ref="AG21:AH21" si="30">SUM(AG18:AG20)</f>
        <v>7005983.7000000002</v>
      </c>
      <c r="AH21" s="414">
        <f t="shared" si="30"/>
        <v>6.83</v>
      </c>
      <c r="AI21" s="414">
        <f t="shared" ref="AI21:AJ21" si="31">SUM(AI18:AI20)</f>
        <v>7005983.7000000002</v>
      </c>
      <c r="AJ21" s="414">
        <f t="shared" si="31"/>
        <v>6.83</v>
      </c>
      <c r="AK21" s="414">
        <f t="shared" ref="AK21:AL21" si="32">SUM(AK18:AK20)</f>
        <v>7005983.7000000002</v>
      </c>
      <c r="AL21" s="414">
        <f t="shared" si="32"/>
        <v>6.83</v>
      </c>
    </row>
    <row r="22" spans="1:38">
      <c r="A22" s="96" t="s">
        <v>45</v>
      </c>
      <c r="B22" s="872" t="s">
        <v>58</v>
      </c>
      <c r="C22" s="831">
        <v>0</v>
      </c>
      <c r="D22" s="826">
        <v>0</v>
      </c>
      <c r="E22" s="831">
        <v>0</v>
      </c>
      <c r="F22" s="826">
        <v>0</v>
      </c>
      <c r="G22" s="831">
        <v>0</v>
      </c>
      <c r="H22" s="826">
        <v>0</v>
      </c>
      <c r="I22" s="831">
        <v>0</v>
      </c>
      <c r="J22" s="826">
        <v>0</v>
      </c>
      <c r="K22" s="831">
        <v>0</v>
      </c>
      <c r="L22" s="826">
        <v>0</v>
      </c>
      <c r="M22" s="831">
        <v>0</v>
      </c>
      <c r="N22" s="826">
        <v>0</v>
      </c>
      <c r="O22" s="831">
        <v>0</v>
      </c>
      <c r="P22" s="826">
        <v>0</v>
      </c>
      <c r="Q22" s="831">
        <v>0</v>
      </c>
      <c r="R22" s="826">
        <v>0</v>
      </c>
      <c r="S22" s="831">
        <v>0</v>
      </c>
      <c r="T22" s="826">
        <v>0</v>
      </c>
      <c r="U22" s="831">
        <v>0</v>
      </c>
      <c r="V22" s="826">
        <v>0</v>
      </c>
      <c r="W22" s="831">
        <v>0</v>
      </c>
      <c r="X22" s="826">
        <v>0</v>
      </c>
      <c r="Y22" s="831">
        <v>0</v>
      </c>
      <c r="Z22" s="826">
        <v>0</v>
      </c>
      <c r="AA22" s="831">
        <v>0</v>
      </c>
      <c r="AB22" s="826">
        <v>0</v>
      </c>
      <c r="AC22" s="831">
        <v>0</v>
      </c>
      <c r="AD22" s="826">
        <v>0</v>
      </c>
      <c r="AE22" s="831">
        <v>0</v>
      </c>
      <c r="AF22" s="826">
        <v>0</v>
      </c>
      <c r="AG22" s="831">
        <v>0</v>
      </c>
      <c r="AH22" s="826">
        <v>0</v>
      </c>
      <c r="AI22" s="831">
        <v>0</v>
      </c>
      <c r="AJ22" s="826">
        <v>0</v>
      </c>
      <c r="AK22" s="831">
        <v>0</v>
      </c>
      <c r="AL22" s="826">
        <v>0</v>
      </c>
    </row>
    <row r="23" spans="1:38">
      <c r="A23" s="99" t="s">
        <v>45</v>
      </c>
      <c r="B23" s="872" t="s">
        <v>58</v>
      </c>
      <c r="C23" s="831">
        <v>144162.29</v>
      </c>
      <c r="D23" s="826">
        <v>0.14000000000000001</v>
      </c>
      <c r="E23" s="831">
        <v>4162.29</v>
      </c>
      <c r="F23" s="826">
        <v>0</v>
      </c>
      <c r="G23" s="831">
        <v>4162.29</v>
      </c>
      <c r="H23" s="826">
        <v>0</v>
      </c>
      <c r="I23" s="831">
        <v>80676.55</v>
      </c>
      <c r="J23" s="826">
        <v>0.08</v>
      </c>
      <c r="K23" s="831">
        <v>80676.55</v>
      </c>
      <c r="L23" s="826">
        <v>0.08</v>
      </c>
      <c r="M23" s="831">
        <v>80676.55</v>
      </c>
      <c r="N23" s="826">
        <v>0.08</v>
      </c>
      <c r="O23" s="831">
        <v>152375.07</v>
      </c>
      <c r="P23" s="826">
        <v>0.15</v>
      </c>
      <c r="Q23" s="831">
        <v>3026.02</v>
      </c>
      <c r="R23" s="826">
        <v>0</v>
      </c>
      <c r="S23" s="831">
        <v>3026.02</v>
      </c>
      <c r="T23" s="826">
        <v>0</v>
      </c>
      <c r="U23" s="831">
        <v>3026.02</v>
      </c>
      <c r="V23" s="826">
        <v>0</v>
      </c>
      <c r="W23" s="831">
        <v>3026.02</v>
      </c>
      <c r="X23" s="826">
        <v>0</v>
      </c>
      <c r="Y23" s="831">
        <v>3026.02</v>
      </c>
      <c r="Z23" s="826">
        <v>0</v>
      </c>
      <c r="AA23" s="831">
        <v>25714.76</v>
      </c>
      <c r="AB23" s="826">
        <v>0.03</v>
      </c>
      <c r="AC23" s="831">
        <v>25714.76</v>
      </c>
      <c r="AD23" s="826">
        <v>0.03</v>
      </c>
      <c r="AE23" s="831">
        <v>25714.76</v>
      </c>
      <c r="AF23" s="826">
        <v>0.03</v>
      </c>
      <c r="AG23" s="831">
        <v>127172.48</v>
      </c>
      <c r="AH23" s="826">
        <v>0.12</v>
      </c>
      <c r="AI23" s="831">
        <v>2172.48</v>
      </c>
      <c r="AJ23" s="826">
        <v>0</v>
      </c>
      <c r="AK23" s="831">
        <v>2172.48</v>
      </c>
      <c r="AL23" s="826">
        <v>0</v>
      </c>
    </row>
    <row r="24" spans="1:38">
      <c r="A24" s="99" t="s">
        <v>45</v>
      </c>
      <c r="B24" s="872" t="s">
        <v>58</v>
      </c>
      <c r="C24" s="831">
        <v>0</v>
      </c>
      <c r="D24" s="826">
        <v>0</v>
      </c>
      <c r="E24" s="831">
        <v>0</v>
      </c>
      <c r="F24" s="826">
        <v>0</v>
      </c>
      <c r="G24" s="831">
        <v>0</v>
      </c>
      <c r="H24" s="826">
        <v>0</v>
      </c>
      <c r="I24" s="831">
        <v>0</v>
      </c>
      <c r="J24" s="826">
        <v>0</v>
      </c>
      <c r="K24" s="831">
        <v>0</v>
      </c>
      <c r="L24" s="826">
        <v>0</v>
      </c>
      <c r="M24" s="831">
        <v>0</v>
      </c>
      <c r="N24" s="826">
        <v>0</v>
      </c>
      <c r="O24" s="831">
        <v>0</v>
      </c>
      <c r="P24" s="826">
        <v>0</v>
      </c>
      <c r="Q24" s="831">
        <v>0</v>
      </c>
      <c r="R24" s="826">
        <v>0</v>
      </c>
      <c r="S24" s="831">
        <v>0</v>
      </c>
      <c r="T24" s="826">
        <v>0</v>
      </c>
      <c r="U24" s="831">
        <v>0</v>
      </c>
      <c r="V24" s="826">
        <v>0</v>
      </c>
      <c r="W24" s="831">
        <v>0</v>
      </c>
      <c r="X24" s="826">
        <v>0</v>
      </c>
      <c r="Y24" s="831">
        <v>0</v>
      </c>
      <c r="Z24" s="826">
        <v>0</v>
      </c>
      <c r="AA24" s="831">
        <v>0</v>
      </c>
      <c r="AB24" s="826">
        <v>0</v>
      </c>
      <c r="AC24" s="831">
        <v>0</v>
      </c>
      <c r="AD24" s="826">
        <v>0</v>
      </c>
      <c r="AE24" s="831">
        <v>0</v>
      </c>
      <c r="AF24" s="826">
        <v>0</v>
      </c>
      <c r="AG24" s="831">
        <v>0</v>
      </c>
      <c r="AH24" s="826">
        <v>0</v>
      </c>
      <c r="AI24" s="831">
        <v>0</v>
      </c>
      <c r="AJ24" s="826">
        <v>0</v>
      </c>
      <c r="AK24" s="831">
        <v>0</v>
      </c>
      <c r="AL24" s="826">
        <v>0</v>
      </c>
    </row>
    <row r="25" spans="1:38" ht="16.5" thickBot="1">
      <c r="A25" s="101"/>
      <c r="B25" s="872" t="s">
        <v>58</v>
      </c>
      <c r="C25" s="831">
        <v>9281.44</v>
      </c>
      <c r="D25" s="826">
        <v>0.01</v>
      </c>
      <c r="E25" s="831">
        <v>108128.71</v>
      </c>
      <c r="F25" s="826">
        <v>0.11</v>
      </c>
      <c r="G25" s="831">
        <v>49707.81</v>
      </c>
      <c r="H25" s="826">
        <v>0.05</v>
      </c>
      <c r="I25" s="831">
        <v>27294.18</v>
      </c>
      <c r="J25" s="826">
        <v>0.03</v>
      </c>
      <c r="K25" s="832">
        <v>40697.18</v>
      </c>
      <c r="L25" s="826">
        <v>0.04</v>
      </c>
      <c r="M25" s="832">
        <v>40697.18</v>
      </c>
      <c r="N25" s="826">
        <v>0.04</v>
      </c>
      <c r="O25" s="831">
        <v>33889.03</v>
      </c>
      <c r="P25" s="826">
        <v>0.03</v>
      </c>
      <c r="Q25" s="831">
        <v>33889.03</v>
      </c>
      <c r="R25" s="826">
        <v>0.03</v>
      </c>
      <c r="S25" s="831">
        <v>21101.86</v>
      </c>
      <c r="T25" s="826">
        <v>0.02</v>
      </c>
      <c r="U25" s="831">
        <v>21101.86</v>
      </c>
      <c r="V25" s="826">
        <v>0.02</v>
      </c>
      <c r="W25" s="831">
        <v>21101.86</v>
      </c>
      <c r="X25" s="826">
        <v>0.02</v>
      </c>
      <c r="Y25" s="831">
        <v>21101.86</v>
      </c>
      <c r="Z25" s="826">
        <v>0.02</v>
      </c>
      <c r="AA25" s="831">
        <v>17234.5</v>
      </c>
      <c r="AB25" s="826">
        <v>0.02</v>
      </c>
      <c r="AC25" s="831">
        <v>17234.5</v>
      </c>
      <c r="AD25" s="826">
        <v>0.02</v>
      </c>
      <c r="AE25" s="831">
        <v>17234.5</v>
      </c>
      <c r="AF25" s="826">
        <v>0.02</v>
      </c>
      <c r="AG25" s="831">
        <v>37108.400000000001</v>
      </c>
      <c r="AH25" s="826">
        <v>0.04</v>
      </c>
      <c r="AI25" s="831">
        <v>26158.400000000001</v>
      </c>
      <c r="AJ25" s="826">
        <v>0.03</v>
      </c>
      <c r="AK25" s="831">
        <v>26158.400000000001</v>
      </c>
      <c r="AL25" s="826">
        <v>1.9999999999999997E-2</v>
      </c>
    </row>
    <row r="26" spans="1:38">
      <c r="A26" s="101"/>
      <c r="B26" s="872" t="s">
        <v>58</v>
      </c>
      <c r="C26" s="48">
        <v>3000000</v>
      </c>
      <c r="D26" s="826">
        <v>2.92</v>
      </c>
      <c r="E26" s="48">
        <v>3000000</v>
      </c>
      <c r="F26" s="826">
        <v>2.92</v>
      </c>
      <c r="G26" s="48">
        <v>3000000</v>
      </c>
      <c r="H26" s="826">
        <v>2.93</v>
      </c>
      <c r="I26" s="48">
        <v>3000000</v>
      </c>
      <c r="J26" s="826">
        <v>2.94</v>
      </c>
      <c r="K26" s="48">
        <v>3000000</v>
      </c>
      <c r="L26" s="826">
        <v>2.93</v>
      </c>
      <c r="M26" s="48">
        <v>3000000</v>
      </c>
      <c r="N26" s="826">
        <v>2.93</v>
      </c>
      <c r="O26" s="48">
        <v>3000000</v>
      </c>
      <c r="P26" s="826">
        <v>2.93</v>
      </c>
      <c r="Q26" s="48">
        <v>3000000</v>
      </c>
      <c r="R26" s="826">
        <v>2.93</v>
      </c>
      <c r="S26" s="48">
        <v>3000000</v>
      </c>
      <c r="T26" s="826">
        <v>2.93</v>
      </c>
      <c r="U26" s="48">
        <v>3000000</v>
      </c>
      <c r="V26" s="826">
        <v>2.93</v>
      </c>
      <c r="W26" s="48">
        <v>3000000</v>
      </c>
      <c r="X26" s="826">
        <v>2.9200000000000004</v>
      </c>
      <c r="Y26" s="48">
        <v>3000000</v>
      </c>
      <c r="Z26" s="826">
        <v>2.93</v>
      </c>
      <c r="AA26" s="48">
        <v>3000000</v>
      </c>
      <c r="AB26" s="826">
        <v>2.93</v>
      </c>
      <c r="AC26" s="48">
        <v>3000000</v>
      </c>
      <c r="AD26" s="826">
        <v>2.9200000000000004</v>
      </c>
      <c r="AE26" s="48">
        <v>3000000</v>
      </c>
      <c r="AF26" s="826">
        <v>2.9200000000000004</v>
      </c>
      <c r="AG26" s="48">
        <v>3000000</v>
      </c>
      <c r="AH26" s="826">
        <v>2.9299999999999997</v>
      </c>
      <c r="AI26" s="48">
        <v>3000000</v>
      </c>
      <c r="AJ26" s="826">
        <v>2.9299999999999997</v>
      </c>
      <c r="AK26" s="48">
        <v>3000000</v>
      </c>
      <c r="AL26" s="826">
        <v>2.92</v>
      </c>
    </row>
    <row r="27" spans="1:38">
      <c r="A27" s="101"/>
      <c r="B27" s="872" t="s">
        <v>58</v>
      </c>
      <c r="C27" s="831">
        <v>1380000</v>
      </c>
      <c r="D27" s="826">
        <v>1.34</v>
      </c>
      <c r="E27" s="831">
        <v>1380000</v>
      </c>
      <c r="F27" s="826">
        <v>1.34</v>
      </c>
      <c r="G27" s="831">
        <v>950000</v>
      </c>
      <c r="H27" s="826">
        <v>0.93</v>
      </c>
      <c r="I27" s="831">
        <v>950000</v>
      </c>
      <c r="J27" s="826">
        <v>0.93</v>
      </c>
      <c r="K27" s="831">
        <v>950000</v>
      </c>
      <c r="L27" s="826">
        <v>0.93</v>
      </c>
      <c r="M27" s="831">
        <v>950000</v>
      </c>
      <c r="N27" s="826">
        <v>0.93</v>
      </c>
      <c r="O27" s="831">
        <v>950000</v>
      </c>
      <c r="P27" s="826">
        <v>0.93</v>
      </c>
      <c r="Q27" s="831">
        <v>1105000</v>
      </c>
      <c r="R27" s="826">
        <v>1.08</v>
      </c>
      <c r="S27" s="831">
        <v>1105000</v>
      </c>
      <c r="T27" s="826">
        <v>1.08</v>
      </c>
      <c r="U27" s="831">
        <v>1105000</v>
      </c>
      <c r="V27" s="826">
        <v>1.08</v>
      </c>
      <c r="W27" s="831">
        <v>1105000</v>
      </c>
      <c r="X27" s="826">
        <v>1.08</v>
      </c>
      <c r="Y27" s="831">
        <v>1105000</v>
      </c>
      <c r="Z27" s="826">
        <v>1.08</v>
      </c>
      <c r="AA27" s="831">
        <v>1055000</v>
      </c>
      <c r="AB27" s="826">
        <v>1.03</v>
      </c>
      <c r="AC27" s="831">
        <v>1055000</v>
      </c>
      <c r="AD27" s="826">
        <v>1.03</v>
      </c>
      <c r="AE27" s="831">
        <v>1055000</v>
      </c>
      <c r="AF27" s="826">
        <v>1.03</v>
      </c>
      <c r="AG27" s="831">
        <v>1055000</v>
      </c>
      <c r="AH27" s="826">
        <v>1.03</v>
      </c>
      <c r="AI27" s="847">
        <v>1180000</v>
      </c>
      <c r="AJ27" s="826">
        <v>1.1499999999999999</v>
      </c>
      <c r="AK27" s="847">
        <v>1180000</v>
      </c>
      <c r="AL27" s="826">
        <v>1.1499999999999999</v>
      </c>
    </row>
    <row r="28" spans="1:38">
      <c r="A28" s="103"/>
      <c r="B28" s="872" t="s">
        <v>102</v>
      </c>
      <c r="C28" s="48">
        <v>2000000</v>
      </c>
      <c r="D28" s="826">
        <v>1.95</v>
      </c>
      <c r="E28" s="48">
        <v>2000000</v>
      </c>
      <c r="F28" s="826">
        <v>1.95</v>
      </c>
      <c r="G28" s="48">
        <v>2000000</v>
      </c>
      <c r="H28" s="826">
        <v>1.96</v>
      </c>
      <c r="I28" s="48">
        <v>2000000</v>
      </c>
      <c r="J28" s="826">
        <v>1.96</v>
      </c>
      <c r="K28" s="48">
        <v>2000000</v>
      </c>
      <c r="L28" s="826">
        <v>1.96</v>
      </c>
      <c r="M28" s="48">
        <v>2000000</v>
      </c>
      <c r="N28" s="826">
        <v>1.95</v>
      </c>
      <c r="O28" s="48">
        <v>2000000</v>
      </c>
      <c r="P28" s="826">
        <v>1.95</v>
      </c>
      <c r="Q28" s="48">
        <v>2000000</v>
      </c>
      <c r="R28" s="826">
        <v>1.96</v>
      </c>
      <c r="S28" s="48">
        <v>2000000</v>
      </c>
      <c r="T28" s="826">
        <v>1.96</v>
      </c>
      <c r="U28" s="48">
        <v>2000000</v>
      </c>
      <c r="V28" s="826">
        <v>1.95</v>
      </c>
      <c r="W28" s="48">
        <v>2000000</v>
      </c>
      <c r="X28" s="826">
        <v>1.95</v>
      </c>
      <c r="Y28" s="48">
        <v>2000000</v>
      </c>
      <c r="Z28" s="826">
        <v>1.95</v>
      </c>
      <c r="AA28" s="48">
        <v>2000000</v>
      </c>
      <c r="AB28" s="826">
        <v>1.95</v>
      </c>
      <c r="AC28" s="48">
        <v>2000000</v>
      </c>
      <c r="AD28" s="826">
        <v>1.95</v>
      </c>
      <c r="AE28" s="48">
        <v>2000000</v>
      </c>
      <c r="AF28" s="826">
        <v>1.95</v>
      </c>
      <c r="AG28" s="48">
        <v>2000000</v>
      </c>
      <c r="AH28" s="826">
        <v>1.95</v>
      </c>
      <c r="AI28" s="48">
        <v>2000000</v>
      </c>
      <c r="AJ28" s="826">
        <v>1.95</v>
      </c>
      <c r="AK28" s="48">
        <v>2000000</v>
      </c>
      <c r="AL28" s="826">
        <v>1.95</v>
      </c>
    </row>
    <row r="29" spans="1:38">
      <c r="A29" s="103"/>
      <c r="B29" s="872" t="s">
        <v>110</v>
      </c>
      <c r="C29" s="48">
        <v>9000000</v>
      </c>
      <c r="D29" s="827">
        <v>8.76</v>
      </c>
      <c r="E29" s="48">
        <v>9000000</v>
      </c>
      <c r="F29" s="827">
        <v>8.76</v>
      </c>
      <c r="G29" s="48">
        <v>9000000</v>
      </c>
      <c r="H29" s="827">
        <v>8.8000000000000007</v>
      </c>
      <c r="I29" s="48">
        <v>9000000</v>
      </c>
      <c r="J29" s="827">
        <v>8.81</v>
      </c>
      <c r="K29" s="48">
        <v>9000000</v>
      </c>
      <c r="L29" s="827">
        <v>8.8000000000000007</v>
      </c>
      <c r="M29" s="48">
        <v>9000000</v>
      </c>
      <c r="N29" s="827">
        <v>8.8000000000000007</v>
      </c>
      <c r="O29" s="48">
        <v>9000000</v>
      </c>
      <c r="P29" s="827">
        <v>8.7899999999999991</v>
      </c>
      <c r="Q29" s="48">
        <v>9000000</v>
      </c>
      <c r="R29" s="827">
        <v>8.7899999999999991</v>
      </c>
      <c r="S29" s="48">
        <v>9000000</v>
      </c>
      <c r="T29" s="827">
        <v>8.7899999999999991</v>
      </c>
      <c r="U29" s="48">
        <v>9000000</v>
      </c>
      <c r="V29" s="827">
        <v>8.7799999999999994</v>
      </c>
      <c r="W29" s="48">
        <v>9000000</v>
      </c>
      <c r="X29" s="827">
        <v>8.77</v>
      </c>
      <c r="Y29" s="48">
        <v>9000000</v>
      </c>
      <c r="Z29" s="827">
        <v>8.7799999999999994</v>
      </c>
      <c r="AA29" s="48">
        <v>9000000</v>
      </c>
      <c r="AB29" s="827">
        <v>8.7899999999999991</v>
      </c>
      <c r="AC29" s="48">
        <v>9000000</v>
      </c>
      <c r="AD29" s="827">
        <v>8.7799999999999994</v>
      </c>
      <c r="AE29" s="48">
        <v>9000000</v>
      </c>
      <c r="AF29" s="827">
        <v>8.7799999999999994</v>
      </c>
      <c r="AG29" s="48">
        <v>9000000</v>
      </c>
      <c r="AH29" s="827">
        <v>8.77</v>
      </c>
      <c r="AI29" s="48">
        <v>9000000</v>
      </c>
      <c r="AJ29" s="827">
        <v>8.77</v>
      </c>
      <c r="AK29" s="48">
        <v>9000000</v>
      </c>
      <c r="AL29" s="827">
        <v>8.77</v>
      </c>
    </row>
    <row r="30" spans="1:38" ht="15.75" customHeight="1">
      <c r="A30" s="103"/>
      <c r="B30" s="872" t="s">
        <v>95</v>
      </c>
      <c r="C30" s="48">
        <v>2500000</v>
      </c>
      <c r="D30" s="827">
        <v>2.44</v>
      </c>
      <c r="E30" s="48">
        <v>2500000</v>
      </c>
      <c r="F30" s="827">
        <v>2.4300000000000002</v>
      </c>
      <c r="G30" s="48">
        <v>2500000</v>
      </c>
      <c r="H30" s="827">
        <v>2.4499999999999997</v>
      </c>
      <c r="I30" s="48">
        <v>2500000</v>
      </c>
      <c r="J30" s="827">
        <v>2.4400000000000004</v>
      </c>
      <c r="K30" s="48">
        <v>2500000</v>
      </c>
      <c r="L30" s="827">
        <v>2.4500000000000002</v>
      </c>
      <c r="M30" s="48">
        <v>2500000</v>
      </c>
      <c r="N30" s="827">
        <v>2.44</v>
      </c>
      <c r="O30" s="48">
        <v>2500000</v>
      </c>
      <c r="P30" s="827">
        <v>2.44</v>
      </c>
      <c r="Q30" s="48">
        <v>2500000</v>
      </c>
      <c r="R30" s="827">
        <v>2.44</v>
      </c>
      <c r="S30" s="48">
        <v>2500000</v>
      </c>
      <c r="T30" s="827">
        <v>2.44</v>
      </c>
      <c r="U30" s="48">
        <v>2500000</v>
      </c>
      <c r="V30" s="827">
        <v>2.44</v>
      </c>
      <c r="W30" s="48">
        <v>2500000</v>
      </c>
      <c r="X30" s="827">
        <v>2.44</v>
      </c>
      <c r="Y30" s="48">
        <v>2500000</v>
      </c>
      <c r="Z30" s="827">
        <v>2.44</v>
      </c>
      <c r="AA30" s="48">
        <v>2500000</v>
      </c>
      <c r="AB30" s="827">
        <v>2.44</v>
      </c>
      <c r="AC30" s="48">
        <v>2500000</v>
      </c>
      <c r="AD30" s="827">
        <v>2.44</v>
      </c>
      <c r="AE30" s="48">
        <v>2500000</v>
      </c>
      <c r="AF30" s="827">
        <v>2.44</v>
      </c>
      <c r="AG30" s="48">
        <v>2500000</v>
      </c>
      <c r="AH30" s="827">
        <v>2.44</v>
      </c>
      <c r="AI30" s="48">
        <v>2500000</v>
      </c>
      <c r="AJ30" s="827">
        <v>2.44</v>
      </c>
      <c r="AK30" s="48">
        <v>2500000</v>
      </c>
      <c r="AL30" s="827">
        <v>2.44</v>
      </c>
    </row>
    <row r="31" spans="1:38">
      <c r="A31" s="103"/>
      <c r="B31" s="872" t="s">
        <v>145</v>
      </c>
      <c r="C31" s="48">
        <v>4000000</v>
      </c>
      <c r="D31" s="826">
        <v>3.9</v>
      </c>
      <c r="E31" s="48">
        <v>4000000</v>
      </c>
      <c r="F31" s="826">
        <v>3.89</v>
      </c>
      <c r="G31" s="48">
        <v>4000000</v>
      </c>
      <c r="H31" s="826">
        <v>3.91</v>
      </c>
      <c r="I31" s="48">
        <v>4000000</v>
      </c>
      <c r="J31" s="826">
        <v>3.91</v>
      </c>
      <c r="K31" s="48">
        <v>4000000</v>
      </c>
      <c r="L31" s="826">
        <v>3.91</v>
      </c>
      <c r="M31" s="48">
        <v>4000000</v>
      </c>
      <c r="N31" s="826">
        <v>3.91</v>
      </c>
      <c r="O31" s="48">
        <v>4000000</v>
      </c>
      <c r="P31" s="826">
        <v>3.91</v>
      </c>
      <c r="Q31" s="48">
        <v>4000000</v>
      </c>
      <c r="R31" s="826">
        <v>3.91</v>
      </c>
      <c r="S31" s="48">
        <v>4000000</v>
      </c>
      <c r="T31" s="826">
        <v>3.91</v>
      </c>
      <c r="U31" s="48">
        <v>4000000</v>
      </c>
      <c r="V31" s="826">
        <v>3.9</v>
      </c>
      <c r="W31" s="48">
        <v>4000000</v>
      </c>
      <c r="X31" s="826">
        <v>3.9</v>
      </c>
      <c r="Y31" s="48">
        <v>4000000</v>
      </c>
      <c r="Z31" s="826">
        <v>3.9</v>
      </c>
      <c r="AA31" s="48">
        <v>4000000</v>
      </c>
      <c r="AB31" s="826">
        <v>3.9</v>
      </c>
      <c r="AC31" s="48">
        <v>4000000</v>
      </c>
      <c r="AD31" s="826">
        <v>3.9</v>
      </c>
      <c r="AE31" s="48">
        <v>4000000</v>
      </c>
      <c r="AF31" s="826">
        <v>3.9</v>
      </c>
      <c r="AG31" s="48">
        <v>4000000</v>
      </c>
      <c r="AH31" s="826">
        <v>3.9</v>
      </c>
      <c r="AI31" s="48">
        <v>4000000</v>
      </c>
      <c r="AJ31" s="826">
        <v>3.9</v>
      </c>
      <c r="AK31" s="48">
        <v>4000000</v>
      </c>
      <c r="AL31" s="826">
        <v>3.9</v>
      </c>
    </row>
    <row r="32" spans="1:38">
      <c r="A32" s="103"/>
      <c r="B32" s="872" t="s">
        <v>145</v>
      </c>
      <c r="C32" s="48">
        <v>1000000</v>
      </c>
      <c r="D32" s="826">
        <v>0.97</v>
      </c>
      <c r="E32" s="48">
        <v>1000000</v>
      </c>
      <c r="F32" s="826">
        <v>0.97</v>
      </c>
      <c r="G32" s="48">
        <v>1000000</v>
      </c>
      <c r="H32" s="826">
        <v>0.98</v>
      </c>
      <c r="I32" s="48">
        <v>1000000</v>
      </c>
      <c r="J32" s="826">
        <v>0.98</v>
      </c>
      <c r="K32" s="48">
        <v>1000000</v>
      </c>
      <c r="L32" s="826">
        <v>0.98</v>
      </c>
      <c r="M32" s="48">
        <v>1000000</v>
      </c>
      <c r="N32" s="826">
        <v>0.98</v>
      </c>
      <c r="O32" s="48">
        <v>1000000</v>
      </c>
      <c r="P32" s="826">
        <v>0.98</v>
      </c>
      <c r="Q32" s="48">
        <v>1000000</v>
      </c>
      <c r="R32" s="826">
        <v>0.98</v>
      </c>
      <c r="S32" s="48">
        <v>1000000</v>
      </c>
      <c r="T32" s="826">
        <v>0.98</v>
      </c>
      <c r="U32" s="48">
        <v>1000000</v>
      </c>
      <c r="V32" s="826">
        <v>0.98</v>
      </c>
      <c r="W32" s="48">
        <v>1000000</v>
      </c>
      <c r="X32" s="826">
        <v>0.98</v>
      </c>
      <c r="Y32" s="48">
        <v>1000000</v>
      </c>
      <c r="Z32" s="826">
        <v>0.98</v>
      </c>
      <c r="AA32" s="48">
        <v>1000000</v>
      </c>
      <c r="AB32" s="826">
        <v>0.97</v>
      </c>
      <c r="AC32" s="48">
        <v>1000000</v>
      </c>
      <c r="AD32" s="826">
        <v>0.97</v>
      </c>
      <c r="AE32" s="48">
        <v>1000000</v>
      </c>
      <c r="AF32" s="826">
        <v>0.98</v>
      </c>
      <c r="AG32" s="48">
        <v>1000000</v>
      </c>
      <c r="AH32" s="826">
        <v>0.97</v>
      </c>
      <c r="AI32" s="48">
        <v>1000000</v>
      </c>
      <c r="AJ32" s="826">
        <v>0.97</v>
      </c>
      <c r="AK32" s="48">
        <v>1000000</v>
      </c>
      <c r="AL32" s="826">
        <v>0.97</v>
      </c>
    </row>
    <row r="33" spans="1:38" ht="16.5" customHeight="1" thickBot="1">
      <c r="A33" s="101" t="s">
        <v>47</v>
      </c>
      <c r="B33" s="872" t="s">
        <v>112</v>
      </c>
      <c r="C33" s="780">
        <v>2000000</v>
      </c>
      <c r="D33" s="752">
        <v>1.95</v>
      </c>
      <c r="E33" s="780">
        <v>2000000</v>
      </c>
      <c r="F33" s="752">
        <v>1.95</v>
      </c>
      <c r="G33" s="780">
        <v>2000000</v>
      </c>
      <c r="H33" s="752">
        <v>1.96</v>
      </c>
      <c r="I33" s="780">
        <v>2000000</v>
      </c>
      <c r="J33" s="752">
        <v>1.96</v>
      </c>
      <c r="K33" s="780">
        <v>2000000</v>
      </c>
      <c r="L33" s="752">
        <v>1.96</v>
      </c>
      <c r="M33" s="780">
        <v>2000000</v>
      </c>
      <c r="N33" s="752">
        <v>1.96</v>
      </c>
      <c r="O33" s="780">
        <v>2000000</v>
      </c>
      <c r="P33" s="752">
        <v>1.95</v>
      </c>
      <c r="Q33" s="780">
        <v>2000000</v>
      </c>
      <c r="R33" s="752">
        <v>1.95</v>
      </c>
      <c r="S33" s="780">
        <v>2000000</v>
      </c>
      <c r="T33" s="752">
        <v>1.95</v>
      </c>
      <c r="U33" s="780">
        <v>2000000</v>
      </c>
      <c r="V33" s="752">
        <v>1.95</v>
      </c>
      <c r="W33" s="780">
        <v>2000000</v>
      </c>
      <c r="X33" s="752">
        <v>1.95</v>
      </c>
      <c r="Y33" s="780">
        <v>2000000</v>
      </c>
      <c r="Z33" s="752">
        <v>1.95</v>
      </c>
      <c r="AA33" s="780">
        <v>2000000</v>
      </c>
      <c r="AB33" s="752">
        <v>1.95</v>
      </c>
      <c r="AC33" s="780">
        <v>2000000</v>
      </c>
      <c r="AD33" s="752">
        <v>1.95</v>
      </c>
      <c r="AE33" s="780">
        <v>2000000</v>
      </c>
      <c r="AF33" s="752">
        <v>1.95</v>
      </c>
      <c r="AG33" s="780">
        <v>2000000</v>
      </c>
      <c r="AH33" s="752">
        <v>1.95</v>
      </c>
      <c r="AI33" s="780">
        <v>2000000</v>
      </c>
      <c r="AJ33" s="752">
        <v>1.95</v>
      </c>
      <c r="AK33" s="780">
        <v>2000000</v>
      </c>
      <c r="AL33" s="752">
        <v>1.95</v>
      </c>
    </row>
    <row r="34" spans="1:38" ht="16.5" thickBot="1">
      <c r="A34" s="905" t="s">
        <v>126</v>
      </c>
      <c r="B34" s="905"/>
      <c r="C34" s="414">
        <f t="shared" ref="C34:H34" si="33">SUM(C22:C33)</f>
        <v>25033443.73</v>
      </c>
      <c r="D34" s="414">
        <f t="shared" si="33"/>
        <v>24.38</v>
      </c>
      <c r="E34" s="414">
        <f t="shared" si="33"/>
        <v>24992291</v>
      </c>
      <c r="F34" s="414">
        <f t="shared" si="33"/>
        <v>24.32</v>
      </c>
      <c r="G34" s="414">
        <f t="shared" si="33"/>
        <v>24503870.100000001</v>
      </c>
      <c r="H34" s="414">
        <f t="shared" si="33"/>
        <v>23.970000000000002</v>
      </c>
      <c r="I34" s="414">
        <f t="shared" ref="I34:P34" si="34">SUM(I22:I33)</f>
        <v>24557970.73</v>
      </c>
      <c r="J34" s="414">
        <f t="shared" si="34"/>
        <v>24.040000000000003</v>
      </c>
      <c r="K34" s="414">
        <f t="shared" si="34"/>
        <v>24571373.73</v>
      </c>
      <c r="L34" s="414">
        <f t="shared" si="34"/>
        <v>24.040000000000003</v>
      </c>
      <c r="M34" s="414">
        <f t="shared" si="34"/>
        <v>24571373.73</v>
      </c>
      <c r="N34" s="414">
        <f t="shared" si="34"/>
        <v>24.020000000000003</v>
      </c>
      <c r="O34" s="414">
        <f t="shared" si="34"/>
        <v>24636264.100000001</v>
      </c>
      <c r="P34" s="414">
        <f t="shared" si="34"/>
        <v>24.06</v>
      </c>
      <c r="Q34" s="414">
        <f t="shared" ref="Q34:V34" si="35">SUM(Q22:Q33)</f>
        <v>24641915.050000001</v>
      </c>
      <c r="R34" s="414">
        <f t="shared" si="35"/>
        <v>24.07</v>
      </c>
      <c r="S34" s="414">
        <f t="shared" si="35"/>
        <v>24629127.879999999</v>
      </c>
      <c r="T34" s="414">
        <f t="shared" si="35"/>
        <v>24.06</v>
      </c>
      <c r="U34" s="414">
        <f t="shared" si="35"/>
        <v>24629127.879999999</v>
      </c>
      <c r="V34" s="414">
        <f t="shared" si="35"/>
        <v>24.029999999999998</v>
      </c>
      <c r="W34" s="414">
        <f t="shared" ref="W34:X34" si="36">SUM(W22:W33)</f>
        <v>24629127.879999999</v>
      </c>
      <c r="X34" s="414">
        <f t="shared" si="36"/>
        <v>24.009999999999998</v>
      </c>
      <c r="Y34" s="414">
        <f t="shared" ref="Y34:Z34" si="37">SUM(Y22:Y33)</f>
        <v>24629127.879999999</v>
      </c>
      <c r="Z34" s="414">
        <f t="shared" si="37"/>
        <v>24.029999999999998</v>
      </c>
      <c r="AA34" s="414">
        <f t="shared" ref="AA34:AB34" si="38">SUM(AA22:AA33)</f>
        <v>24597949.259999998</v>
      </c>
      <c r="AB34" s="414">
        <f t="shared" si="38"/>
        <v>24.009999999999998</v>
      </c>
      <c r="AC34" s="414">
        <f t="shared" ref="AC34:AD34" si="39">SUM(AC22:AC33)</f>
        <v>24597949.259999998</v>
      </c>
      <c r="AD34" s="414">
        <f t="shared" si="39"/>
        <v>23.99</v>
      </c>
      <c r="AE34" s="414">
        <f t="shared" ref="AE34:AF34" si="40">SUM(AE22:AE33)</f>
        <v>24597949.259999998</v>
      </c>
      <c r="AF34" s="414">
        <f t="shared" si="40"/>
        <v>24</v>
      </c>
      <c r="AG34" s="414">
        <f t="shared" ref="AG34:AH34" si="41">SUM(AG22:AG33)</f>
        <v>24719280.879999999</v>
      </c>
      <c r="AH34" s="414">
        <f t="shared" si="41"/>
        <v>24.099999999999998</v>
      </c>
      <c r="AI34" s="414">
        <f t="shared" ref="AI34:AJ34" si="42">SUM(AI22:AI33)</f>
        <v>24708330.879999999</v>
      </c>
      <c r="AJ34" s="414">
        <f t="shared" si="42"/>
        <v>24.089999999999996</v>
      </c>
      <c r="AK34" s="414">
        <f t="shared" ref="AK34:AL34" si="43">SUM(AK22:AK33)</f>
        <v>24708330.879999999</v>
      </c>
      <c r="AL34" s="414">
        <f t="shared" si="43"/>
        <v>24.069999999999997</v>
      </c>
    </row>
    <row r="35" spans="1:38" ht="16.5" thickBot="1">
      <c r="A35" s="906" t="s">
        <v>48</v>
      </c>
      <c r="B35" s="907"/>
      <c r="C35" s="416"/>
      <c r="D35" s="507"/>
      <c r="E35" s="416"/>
      <c r="F35" s="507"/>
      <c r="G35" s="416"/>
      <c r="H35" s="507"/>
      <c r="I35" s="416"/>
      <c r="J35" s="507"/>
      <c r="K35" s="416"/>
      <c r="L35" s="507"/>
      <c r="M35" s="416"/>
      <c r="N35" s="507"/>
      <c r="O35" s="416"/>
      <c r="P35" s="507"/>
      <c r="Q35" s="416"/>
      <c r="R35" s="507"/>
      <c r="S35" s="416"/>
      <c r="T35" s="507"/>
      <c r="U35" s="416"/>
      <c r="V35" s="507"/>
      <c r="W35" s="416"/>
      <c r="X35" s="507"/>
      <c r="Y35" s="416"/>
      <c r="Z35" s="507"/>
      <c r="AA35" s="416"/>
      <c r="AB35" s="507"/>
      <c r="AC35" s="416"/>
      <c r="AD35" s="507"/>
      <c r="AE35" s="416"/>
      <c r="AF35" s="507"/>
      <c r="AG35" s="416"/>
      <c r="AH35" s="507"/>
      <c r="AI35" s="416"/>
      <c r="AJ35" s="507"/>
      <c r="AK35" s="416"/>
      <c r="AL35" s="507"/>
    </row>
    <row r="36" spans="1:38" ht="16.5" thickBot="1">
      <c r="A36" s="908" t="s">
        <v>126</v>
      </c>
      <c r="B36" s="9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</row>
    <row r="37" spans="1:38">
      <c r="A37" s="114" t="s">
        <v>67</v>
      </c>
      <c r="B37" s="115" t="s">
        <v>74</v>
      </c>
      <c r="C37" s="514"/>
      <c r="D37" s="514"/>
      <c r="E37" s="514">
        <v>300</v>
      </c>
      <c r="F37" s="514"/>
      <c r="G37" s="514">
        <v>300</v>
      </c>
      <c r="H37" s="514"/>
      <c r="I37" s="514">
        <v>300</v>
      </c>
      <c r="J37" s="514"/>
      <c r="K37" s="877">
        <v>300</v>
      </c>
      <c r="L37" s="514"/>
      <c r="M37" s="514">
        <v>300</v>
      </c>
      <c r="N37" s="514"/>
      <c r="O37" s="514">
        <v>300</v>
      </c>
      <c r="P37" s="514"/>
      <c r="Q37" s="514">
        <v>300</v>
      </c>
      <c r="R37" s="514"/>
      <c r="S37" s="514">
        <v>300</v>
      </c>
      <c r="T37" s="514"/>
      <c r="U37" s="514">
        <v>300</v>
      </c>
      <c r="V37" s="514"/>
      <c r="W37" s="514">
        <v>300</v>
      </c>
      <c r="X37" s="514"/>
      <c r="Y37" s="514">
        <v>300</v>
      </c>
      <c r="Z37" s="514"/>
      <c r="AA37" s="514">
        <v>300</v>
      </c>
      <c r="AB37" s="514"/>
      <c r="AC37" s="514">
        <v>300</v>
      </c>
      <c r="AD37" s="514"/>
      <c r="AE37" s="514">
        <v>300</v>
      </c>
      <c r="AF37" s="514"/>
      <c r="AG37" s="514">
        <v>300</v>
      </c>
      <c r="AH37" s="514"/>
      <c r="AI37" s="514">
        <v>300</v>
      </c>
      <c r="AJ37" s="514"/>
      <c r="AK37" s="514">
        <v>300</v>
      </c>
      <c r="AL37" s="514"/>
    </row>
    <row r="38" spans="1:38" ht="48" thickBot="1">
      <c r="A38" s="122" t="s">
        <v>58</v>
      </c>
      <c r="B38" s="123" t="s">
        <v>75</v>
      </c>
      <c r="C38" s="857">
        <v>10129.43</v>
      </c>
      <c r="D38" s="510">
        <v>0.01</v>
      </c>
      <c r="E38" s="857">
        <v>10692.17</v>
      </c>
      <c r="F38" s="510">
        <v>0.01</v>
      </c>
      <c r="G38" s="857">
        <v>11254.92</v>
      </c>
      <c r="H38" s="510">
        <v>0.01</v>
      </c>
      <c r="I38" s="857">
        <v>11817.66</v>
      </c>
      <c r="J38" s="510">
        <v>0.01</v>
      </c>
      <c r="K38" s="875">
        <v>12380.41</v>
      </c>
      <c r="L38" s="510">
        <v>0.01</v>
      </c>
      <c r="M38" s="857">
        <v>14068.65</v>
      </c>
      <c r="N38" s="510">
        <v>0.01</v>
      </c>
      <c r="O38" s="857">
        <v>14631.39</v>
      </c>
      <c r="P38" s="510">
        <v>0.01</v>
      </c>
      <c r="Q38" s="857">
        <v>15194.14</v>
      </c>
      <c r="R38" s="510">
        <v>0.01</v>
      </c>
      <c r="S38" s="857">
        <v>15756.89</v>
      </c>
      <c r="T38" s="510">
        <v>0.02</v>
      </c>
      <c r="U38" s="857">
        <v>16319.63</v>
      </c>
      <c r="V38" s="510">
        <v>0.02</v>
      </c>
      <c r="W38" s="857">
        <v>18007.87</v>
      </c>
      <c r="X38" s="510">
        <v>0.02</v>
      </c>
      <c r="Y38" s="857">
        <v>18570.61</v>
      </c>
      <c r="Z38" s="510">
        <v>0.02</v>
      </c>
      <c r="AA38" s="857">
        <v>19133.36</v>
      </c>
      <c r="AB38" s="510">
        <v>0.02</v>
      </c>
      <c r="AC38" s="857">
        <v>19696.11</v>
      </c>
      <c r="AD38" s="510">
        <v>0.02</v>
      </c>
      <c r="AE38" s="857">
        <v>20258.849999999999</v>
      </c>
      <c r="AF38" s="510">
        <v>0.02</v>
      </c>
      <c r="AG38" s="857">
        <v>21947.09</v>
      </c>
      <c r="AH38" s="510">
        <v>0.02</v>
      </c>
      <c r="AI38" s="857">
        <v>22509.84</v>
      </c>
      <c r="AJ38" s="510">
        <v>0.02</v>
      </c>
      <c r="AK38" s="857">
        <v>23072.58</v>
      </c>
      <c r="AL38" s="510">
        <v>0.02</v>
      </c>
    </row>
    <row r="39" spans="1:38" ht="16.5" thickBot="1">
      <c r="A39" s="122" t="s">
        <v>104</v>
      </c>
      <c r="B39" s="123" t="s">
        <v>57</v>
      </c>
      <c r="C39" s="445">
        <v>2040766.42</v>
      </c>
      <c r="D39" s="512">
        <v>1.99</v>
      </c>
      <c r="E39" s="445">
        <v>2037021.9</v>
      </c>
      <c r="F39" s="512">
        <v>1.99</v>
      </c>
      <c r="G39" s="445">
        <v>2033277.37</v>
      </c>
      <c r="H39" s="512">
        <v>1.99</v>
      </c>
      <c r="I39" s="445">
        <v>2029532.85</v>
      </c>
      <c r="J39" s="512">
        <v>1.99</v>
      </c>
      <c r="K39" s="646">
        <v>2025788.32</v>
      </c>
      <c r="L39" s="512">
        <v>1.98</v>
      </c>
      <c r="M39" s="445">
        <v>2014554.74</v>
      </c>
      <c r="N39" s="512">
        <v>1.96</v>
      </c>
      <c r="O39" s="445">
        <v>2010810.22</v>
      </c>
      <c r="P39" s="512">
        <v>1.96</v>
      </c>
      <c r="Q39" s="445">
        <v>2007065.69</v>
      </c>
      <c r="R39" s="512">
        <v>1.96</v>
      </c>
      <c r="S39" s="445">
        <v>2003321.17</v>
      </c>
      <c r="T39" s="512">
        <v>1.96</v>
      </c>
      <c r="U39" s="445">
        <v>1999576.64</v>
      </c>
      <c r="V39" s="512">
        <v>1.95</v>
      </c>
      <c r="W39" s="445">
        <v>1988343.07</v>
      </c>
      <c r="X39" s="512">
        <v>1.94</v>
      </c>
      <c r="Y39" s="445">
        <v>1984598.54</v>
      </c>
      <c r="Z39" s="512">
        <v>1.95</v>
      </c>
      <c r="AA39" s="445">
        <v>1980854.01</v>
      </c>
      <c r="AB39" s="512">
        <v>1.93</v>
      </c>
      <c r="AC39" s="445">
        <v>1977109.49</v>
      </c>
      <c r="AD39" s="512">
        <v>1.93</v>
      </c>
      <c r="AE39" s="445">
        <v>1973364.96</v>
      </c>
      <c r="AF39" s="512">
        <v>1.92</v>
      </c>
      <c r="AG39" s="445">
        <v>1962131.39</v>
      </c>
      <c r="AH39" s="512">
        <v>1.91</v>
      </c>
      <c r="AI39" s="445">
        <v>1958386.86</v>
      </c>
      <c r="AJ39" s="512">
        <v>1.91</v>
      </c>
      <c r="AK39" s="445">
        <v>1954642.34</v>
      </c>
      <c r="AL39" s="512">
        <v>1.9</v>
      </c>
    </row>
    <row r="40" spans="1:38" ht="16.5" thickBot="1">
      <c r="A40" s="122" t="s">
        <v>29</v>
      </c>
      <c r="B40" s="123" t="s">
        <v>57</v>
      </c>
      <c r="C40" s="513"/>
      <c r="D40" s="514"/>
      <c r="E40" s="513"/>
      <c r="F40" s="514"/>
      <c r="G40" s="513"/>
      <c r="H40" s="514"/>
      <c r="I40" s="513"/>
      <c r="J40" s="514"/>
      <c r="K40" s="513"/>
      <c r="L40" s="514"/>
      <c r="M40" s="513"/>
      <c r="N40" s="514"/>
      <c r="O40" s="513"/>
      <c r="P40" s="514"/>
      <c r="Q40" s="513"/>
      <c r="R40" s="514"/>
      <c r="S40" s="513"/>
      <c r="T40" s="514"/>
      <c r="U40" s="513"/>
      <c r="V40" s="514"/>
      <c r="W40" s="513"/>
      <c r="X40" s="514"/>
      <c r="Y40" s="513"/>
      <c r="Z40" s="514"/>
      <c r="AA40" s="513"/>
      <c r="AB40" s="514"/>
      <c r="AC40" s="513"/>
      <c r="AD40" s="514"/>
      <c r="AE40" s="513"/>
      <c r="AF40" s="514"/>
      <c r="AG40" s="513"/>
      <c r="AH40" s="514"/>
      <c r="AI40" s="513"/>
      <c r="AJ40" s="514"/>
      <c r="AK40" s="513"/>
      <c r="AL40" s="514"/>
    </row>
    <row r="41" spans="1:38" ht="16.5" thickBot="1">
      <c r="A41" s="122" t="s">
        <v>37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</row>
    <row r="42" spans="1:38">
      <c r="A42" s="122" t="s">
        <v>68</v>
      </c>
      <c r="B42" s="123" t="s">
        <v>57</v>
      </c>
      <c r="C42" s="479">
        <v>982587.24</v>
      </c>
      <c r="D42" s="512">
        <v>0.96</v>
      </c>
      <c r="E42" s="479">
        <v>981225.80999999994</v>
      </c>
      <c r="F42" s="512">
        <v>0.96</v>
      </c>
      <c r="G42" s="479">
        <v>979864.37000000011</v>
      </c>
      <c r="H42" s="512">
        <v>0.97</v>
      </c>
      <c r="I42" s="479">
        <v>978502.92999999993</v>
      </c>
      <c r="J42" s="512">
        <v>0.97</v>
      </c>
      <c r="K42" s="647">
        <v>977141.5</v>
      </c>
      <c r="L42" s="512">
        <v>0.96</v>
      </c>
      <c r="M42" s="515">
        <v>973057.18000000017</v>
      </c>
      <c r="N42" s="512">
        <v>0.97</v>
      </c>
      <c r="O42" s="515">
        <v>971695.75</v>
      </c>
      <c r="P42" s="512">
        <v>0.95</v>
      </c>
      <c r="Q42" s="515">
        <v>970334.3</v>
      </c>
      <c r="R42" s="512">
        <v>0.95</v>
      </c>
      <c r="S42" s="515">
        <v>968972.88</v>
      </c>
      <c r="T42" s="512">
        <v>0.95</v>
      </c>
      <c r="U42" s="515">
        <v>967611.44000000006</v>
      </c>
      <c r="V42" s="512">
        <v>0.95</v>
      </c>
      <c r="W42" s="515">
        <v>963527.12999999989</v>
      </c>
      <c r="X42" s="512">
        <v>0.94</v>
      </c>
      <c r="Y42" s="515">
        <v>962165.70000000007</v>
      </c>
      <c r="Z42" s="512">
        <v>0.94</v>
      </c>
      <c r="AA42" s="515">
        <v>960804.25</v>
      </c>
      <c r="AB42" s="512">
        <v>0.94</v>
      </c>
      <c r="AC42" s="515">
        <v>1081162.3499999999</v>
      </c>
      <c r="AD42" s="512">
        <v>1.07</v>
      </c>
      <c r="AE42" s="515">
        <v>1079800.9200000002</v>
      </c>
      <c r="AF42" s="512">
        <v>1.07</v>
      </c>
      <c r="AG42" s="515">
        <v>1075716.6199999999</v>
      </c>
      <c r="AH42" s="512">
        <v>1.06</v>
      </c>
      <c r="AI42" s="515">
        <v>1074355.18</v>
      </c>
      <c r="AJ42" s="512">
        <v>1.07</v>
      </c>
      <c r="AK42" s="515">
        <v>1072993.72</v>
      </c>
      <c r="AL42" s="512">
        <v>1.05</v>
      </c>
    </row>
    <row r="43" spans="1:38">
      <c r="A43" s="129" t="s">
        <v>69</v>
      </c>
      <c r="B43" s="123" t="s">
        <v>57</v>
      </c>
      <c r="C43" s="516"/>
      <c r="D43" s="510"/>
      <c r="E43" s="516"/>
      <c r="F43" s="510"/>
      <c r="G43" s="516"/>
      <c r="H43" s="510"/>
      <c r="I43" s="516"/>
      <c r="J43" s="510"/>
      <c r="K43" s="516"/>
      <c r="L43" s="510"/>
      <c r="M43" s="516"/>
      <c r="N43" s="510"/>
      <c r="O43" s="516"/>
      <c r="P43" s="510"/>
      <c r="Q43" s="516"/>
      <c r="R43" s="510"/>
      <c r="S43" s="516"/>
      <c r="T43" s="510"/>
      <c r="U43" s="516"/>
      <c r="V43" s="510"/>
      <c r="W43" s="516"/>
      <c r="X43" s="510"/>
      <c r="Y43" s="516"/>
      <c r="Z43" s="510"/>
      <c r="AA43" s="516"/>
      <c r="AB43" s="510"/>
      <c r="AC43" s="516"/>
      <c r="AD43" s="510"/>
      <c r="AE43" s="516"/>
      <c r="AF43" s="510"/>
      <c r="AG43" s="516"/>
      <c r="AH43" s="510"/>
      <c r="AI43" s="516"/>
      <c r="AJ43" s="510"/>
      <c r="AK43" s="516"/>
      <c r="AL43" s="510"/>
    </row>
    <row r="44" spans="1:38" ht="48" thickBot="1">
      <c r="A44" s="122" t="s">
        <v>70</v>
      </c>
      <c r="B44" s="123" t="s">
        <v>76</v>
      </c>
      <c r="C44" s="544">
        <v>2208900</v>
      </c>
      <c r="D44" s="518">
        <v>2.15</v>
      </c>
      <c r="E44" s="544">
        <v>2208900</v>
      </c>
      <c r="F44" s="518">
        <v>2.15</v>
      </c>
      <c r="G44" s="544">
        <v>2208900</v>
      </c>
      <c r="H44" s="518">
        <v>2.17</v>
      </c>
      <c r="I44" s="544">
        <v>2208900</v>
      </c>
      <c r="J44" s="518">
        <v>2.17</v>
      </c>
      <c r="K44" s="473">
        <v>2208900</v>
      </c>
      <c r="L44" s="518">
        <v>2.17</v>
      </c>
      <c r="M44" s="544">
        <v>2208900</v>
      </c>
      <c r="N44" s="518">
        <v>2.17</v>
      </c>
      <c r="O44" s="544">
        <v>2208900</v>
      </c>
      <c r="P44" s="518">
        <v>2.17</v>
      </c>
      <c r="Q44" s="544">
        <v>2208900</v>
      </c>
      <c r="R44" s="518">
        <v>2.17</v>
      </c>
      <c r="S44" s="544">
        <v>2208900</v>
      </c>
      <c r="T44" s="518">
        <v>2.17</v>
      </c>
      <c r="U44" s="544">
        <v>2208900</v>
      </c>
      <c r="V44" s="518">
        <v>2.17</v>
      </c>
      <c r="W44" s="544">
        <v>2208900</v>
      </c>
      <c r="X44" s="518">
        <v>2.16</v>
      </c>
      <c r="Y44" s="544">
        <v>2208900</v>
      </c>
      <c r="Z44" s="518">
        <v>2.17</v>
      </c>
      <c r="AA44" s="544">
        <v>2208900</v>
      </c>
      <c r="AB44" s="518">
        <v>2.17</v>
      </c>
      <c r="AC44" s="544">
        <v>2208900</v>
      </c>
      <c r="AD44" s="518">
        <v>2.15</v>
      </c>
      <c r="AE44" s="544">
        <v>2208900</v>
      </c>
      <c r="AF44" s="518">
        <v>2.16</v>
      </c>
      <c r="AG44" s="544">
        <v>2208900</v>
      </c>
      <c r="AH44" s="518">
        <v>2.15</v>
      </c>
      <c r="AI44" s="544">
        <v>2208900</v>
      </c>
      <c r="AJ44" s="518">
        <v>2.16</v>
      </c>
      <c r="AK44" s="544">
        <v>2208900</v>
      </c>
      <c r="AL44" s="518">
        <v>2.16</v>
      </c>
    </row>
    <row r="45" spans="1:38" ht="47.25">
      <c r="A45" s="122" t="s">
        <v>71</v>
      </c>
      <c r="B45" s="123" t="s">
        <v>57</v>
      </c>
      <c r="C45" s="513"/>
      <c r="D45" s="514"/>
      <c r="E45" s="513"/>
      <c r="F45" s="514"/>
      <c r="G45" s="513"/>
      <c r="H45" s="514"/>
      <c r="I45" s="513"/>
      <c r="J45" s="514"/>
      <c r="K45" s="513"/>
      <c r="L45" s="514"/>
      <c r="M45" s="513"/>
      <c r="N45" s="514"/>
      <c r="O45" s="513"/>
      <c r="P45" s="514"/>
      <c r="Q45" s="513"/>
      <c r="R45" s="514"/>
      <c r="S45" s="513"/>
      <c r="T45" s="514"/>
      <c r="U45" s="513"/>
      <c r="V45" s="514"/>
      <c r="W45" s="513"/>
      <c r="X45" s="514"/>
      <c r="Y45" s="513"/>
      <c r="Z45" s="514"/>
      <c r="AA45" s="513"/>
      <c r="AB45" s="514"/>
      <c r="AC45" s="513"/>
      <c r="AD45" s="514"/>
      <c r="AE45" s="513"/>
      <c r="AF45" s="514"/>
      <c r="AG45" s="513"/>
      <c r="AH45" s="514"/>
      <c r="AI45" s="513"/>
      <c r="AJ45" s="514"/>
      <c r="AK45" s="513"/>
      <c r="AL45" s="514"/>
    </row>
    <row r="46" spans="1:38" ht="16.5" thickBot="1">
      <c r="A46" s="122" t="s">
        <v>49</v>
      </c>
      <c r="B46" s="123" t="s">
        <v>50</v>
      </c>
      <c r="C46" s="871">
        <v>2448.09</v>
      </c>
      <c r="D46" s="518">
        <v>0</v>
      </c>
      <c r="E46" s="871">
        <v>2448.09</v>
      </c>
      <c r="F46" s="518">
        <v>0</v>
      </c>
      <c r="G46" s="873">
        <v>2970.44</v>
      </c>
      <c r="H46" s="518">
        <v>0</v>
      </c>
      <c r="I46" s="873">
        <v>2970.44</v>
      </c>
      <c r="J46" s="518">
        <v>0</v>
      </c>
      <c r="K46" s="873">
        <v>2970.44</v>
      </c>
      <c r="L46" s="518">
        <v>0</v>
      </c>
      <c r="M46" s="873">
        <v>2970.44</v>
      </c>
      <c r="N46" s="518">
        <v>0</v>
      </c>
      <c r="O46" s="871">
        <v>5211.63</v>
      </c>
      <c r="P46" s="518">
        <v>0</v>
      </c>
      <c r="Q46" s="871">
        <v>6153.46</v>
      </c>
      <c r="R46" s="518">
        <v>0</v>
      </c>
      <c r="S46" s="871">
        <v>6153.46</v>
      </c>
      <c r="T46" s="518">
        <v>0</v>
      </c>
      <c r="U46" s="871">
        <v>6153.46</v>
      </c>
      <c r="V46" s="518">
        <v>0</v>
      </c>
      <c r="W46" s="871">
        <v>6153.46</v>
      </c>
      <c r="X46" s="518">
        <v>0</v>
      </c>
      <c r="Y46" s="871">
        <v>6153.46</v>
      </c>
      <c r="Z46" s="518">
        <v>0</v>
      </c>
      <c r="AA46" s="871">
        <v>5072.7</v>
      </c>
      <c r="AB46" s="518">
        <v>0</v>
      </c>
      <c r="AC46" s="871">
        <v>5072.7</v>
      </c>
      <c r="AD46" s="518">
        <v>0</v>
      </c>
      <c r="AE46" s="871">
        <v>5072.7</v>
      </c>
      <c r="AF46" s="518">
        <v>0</v>
      </c>
      <c r="AG46" s="871">
        <v>5072.7</v>
      </c>
      <c r="AH46" s="518">
        <v>0</v>
      </c>
      <c r="AI46" s="871">
        <v>13192.84</v>
      </c>
      <c r="AJ46" s="518">
        <v>0</v>
      </c>
      <c r="AK46" s="871">
        <v>13192.84</v>
      </c>
      <c r="AL46" s="518">
        <v>0</v>
      </c>
    </row>
    <row r="47" spans="1:38" ht="48" thickBot="1">
      <c r="A47" s="122" t="s">
        <v>56</v>
      </c>
      <c r="B47" s="123" t="s">
        <v>77</v>
      </c>
      <c r="C47" s="857">
        <v>733.89</v>
      </c>
      <c r="D47" s="514">
        <v>0</v>
      </c>
      <c r="E47" s="857">
        <v>733.89</v>
      </c>
      <c r="F47" s="514">
        <v>0</v>
      </c>
      <c r="G47" s="857">
        <v>733.89</v>
      </c>
      <c r="H47" s="514">
        <v>0</v>
      </c>
      <c r="I47" s="857">
        <v>733.89</v>
      </c>
      <c r="J47" s="514">
        <v>0</v>
      </c>
      <c r="K47" s="875">
        <v>733.89</v>
      </c>
      <c r="L47" s="514">
        <v>0</v>
      </c>
      <c r="M47" s="857">
        <v>733.89</v>
      </c>
      <c r="N47" s="514">
        <v>0</v>
      </c>
      <c r="O47" s="865">
        <v>10327.040000000001</v>
      </c>
      <c r="P47" s="514">
        <v>0.01</v>
      </c>
      <c r="Q47" s="865">
        <v>10327.040000000001</v>
      </c>
      <c r="R47" s="514">
        <v>0.01</v>
      </c>
      <c r="S47" s="865">
        <v>10327.040000000001</v>
      </c>
      <c r="T47" s="514">
        <v>0.01</v>
      </c>
      <c r="U47" s="865">
        <v>10327.040000000001</v>
      </c>
      <c r="V47" s="514">
        <v>0.01</v>
      </c>
      <c r="W47" s="865">
        <v>10327.040000000001</v>
      </c>
      <c r="X47" s="514">
        <v>0.01</v>
      </c>
      <c r="Y47" s="865">
        <v>10327.040000000001</v>
      </c>
      <c r="Z47" s="514">
        <v>0.01</v>
      </c>
      <c r="AA47" s="865">
        <v>10327.040000000001</v>
      </c>
      <c r="AB47" s="514">
        <v>0.01</v>
      </c>
      <c r="AC47" s="865">
        <v>10327.040000000001</v>
      </c>
      <c r="AD47" s="514">
        <v>0.01</v>
      </c>
      <c r="AE47" s="865">
        <v>10327.040000000001</v>
      </c>
      <c r="AF47" s="514">
        <v>0.01</v>
      </c>
      <c r="AG47" s="865">
        <v>10327.040000000001</v>
      </c>
      <c r="AH47" s="514">
        <v>0.01</v>
      </c>
      <c r="AI47" s="865">
        <v>10327.040000000001</v>
      </c>
      <c r="AJ47" s="514">
        <v>0.01</v>
      </c>
      <c r="AK47" s="865">
        <v>10327.040000000001</v>
      </c>
      <c r="AL47" s="514">
        <v>0.01</v>
      </c>
    </row>
    <row r="48" spans="1:38" ht="79.5" thickBot="1">
      <c r="A48" s="132" t="s">
        <v>72</v>
      </c>
      <c r="B48" s="123" t="s">
        <v>78</v>
      </c>
      <c r="C48" s="857">
        <v>228.79</v>
      </c>
      <c r="D48" s="514">
        <v>0</v>
      </c>
      <c r="E48" s="857">
        <v>228.79</v>
      </c>
      <c r="F48" s="514">
        <v>0</v>
      </c>
      <c r="G48" s="865">
        <v>3362.85</v>
      </c>
      <c r="H48" s="514">
        <v>0</v>
      </c>
      <c r="I48" s="865">
        <v>3362.85</v>
      </c>
      <c r="J48" s="514">
        <v>0</v>
      </c>
      <c r="K48" s="874">
        <v>3362.85</v>
      </c>
      <c r="L48" s="514">
        <v>0</v>
      </c>
      <c r="M48" s="865">
        <v>3362.85</v>
      </c>
      <c r="N48" s="514">
        <v>0</v>
      </c>
      <c r="O48" s="865">
        <v>3362.85</v>
      </c>
      <c r="P48" s="514">
        <v>0</v>
      </c>
      <c r="Q48" s="865">
        <v>3362.85</v>
      </c>
      <c r="R48" s="514">
        <v>0</v>
      </c>
      <c r="S48" s="865">
        <v>3362.85</v>
      </c>
      <c r="T48" s="514">
        <v>0</v>
      </c>
      <c r="U48" s="865">
        <v>3362.85</v>
      </c>
      <c r="V48" s="514">
        <v>0</v>
      </c>
      <c r="W48" s="865">
        <v>3362.85</v>
      </c>
      <c r="X48" s="514">
        <v>0</v>
      </c>
      <c r="Y48" s="865">
        <v>3362.85</v>
      </c>
      <c r="Z48" s="514">
        <v>0</v>
      </c>
      <c r="AA48" s="865">
        <v>3362.85</v>
      </c>
      <c r="AB48" s="514">
        <v>0</v>
      </c>
      <c r="AC48" s="865">
        <v>3362.85</v>
      </c>
      <c r="AD48" s="514">
        <v>0</v>
      </c>
      <c r="AE48" s="865">
        <v>3362.85</v>
      </c>
      <c r="AF48" s="514">
        <v>0</v>
      </c>
      <c r="AG48" s="865">
        <v>3362.85</v>
      </c>
      <c r="AH48" s="514">
        <v>0</v>
      </c>
      <c r="AI48" s="865">
        <v>3362.85</v>
      </c>
      <c r="AJ48" s="514">
        <v>0</v>
      </c>
      <c r="AK48" s="865">
        <v>3362.85</v>
      </c>
      <c r="AL48" s="514">
        <v>0</v>
      </c>
    </row>
    <row r="49" spans="1:38" ht="32.25" thickBot="1">
      <c r="A49" s="132" t="s">
        <v>51</v>
      </c>
      <c r="B49" s="123" t="s">
        <v>52</v>
      </c>
      <c r="C49" s="808">
        <v>22575.3</v>
      </c>
      <c r="D49" s="808">
        <v>0.02</v>
      </c>
      <c r="E49" s="808">
        <v>22575.3</v>
      </c>
      <c r="F49" s="808">
        <v>0.02</v>
      </c>
      <c r="G49" s="808">
        <v>22575.3</v>
      </c>
      <c r="H49" s="808">
        <v>0.02</v>
      </c>
      <c r="I49" s="808">
        <v>22575.3</v>
      </c>
      <c r="J49" s="808">
        <v>0.02</v>
      </c>
      <c r="K49" s="876">
        <v>22575.3</v>
      </c>
      <c r="L49" s="808">
        <v>0.02</v>
      </c>
      <c r="M49" s="808">
        <v>22575.3</v>
      </c>
      <c r="N49" s="808">
        <v>0.02</v>
      </c>
      <c r="O49" s="808">
        <v>22575.3</v>
      </c>
      <c r="P49" s="808">
        <v>0.02</v>
      </c>
      <c r="Q49" s="808">
        <v>22575.3</v>
      </c>
      <c r="R49" s="808">
        <v>0.02</v>
      </c>
      <c r="S49" s="808">
        <v>22575.3</v>
      </c>
      <c r="T49" s="808">
        <v>0.02</v>
      </c>
      <c r="U49" s="808">
        <v>22575.3</v>
      </c>
      <c r="V49" s="808">
        <v>0.02</v>
      </c>
      <c r="W49" s="808">
        <v>22575.3</v>
      </c>
      <c r="X49" s="808">
        <v>0.02</v>
      </c>
      <c r="Y49" s="808">
        <v>22575.3</v>
      </c>
      <c r="Z49" s="808">
        <v>0.02</v>
      </c>
      <c r="AA49" s="808"/>
      <c r="AB49" s="808"/>
      <c r="AC49" s="808"/>
      <c r="AD49" s="808"/>
      <c r="AE49" s="808"/>
      <c r="AF49" s="808"/>
      <c r="AG49" s="808"/>
      <c r="AH49" s="808"/>
      <c r="AI49" s="808"/>
      <c r="AJ49" s="808"/>
      <c r="AK49" s="808"/>
      <c r="AL49" s="808"/>
    </row>
    <row r="50" spans="1:38" ht="32.25" thickBot="1">
      <c r="A50" s="133" t="s">
        <v>73</v>
      </c>
      <c r="B50" s="134" t="s">
        <v>53</v>
      </c>
      <c r="C50" s="808">
        <v>76131.679999999993</v>
      </c>
      <c r="D50" s="808">
        <v>0.08</v>
      </c>
      <c r="E50" s="808">
        <v>76131.679999999993</v>
      </c>
      <c r="F50" s="808">
        <v>0.08</v>
      </c>
      <c r="G50" s="808">
        <v>76131.679999999993</v>
      </c>
      <c r="H50" s="808">
        <v>0.08</v>
      </c>
      <c r="I50" s="808"/>
      <c r="J50" s="808"/>
      <c r="K50" s="808"/>
      <c r="L50" s="808"/>
      <c r="M50" s="808"/>
      <c r="N50" s="808"/>
      <c r="O50" s="808"/>
      <c r="P50" s="808"/>
      <c r="Q50" s="808"/>
      <c r="R50" s="808"/>
      <c r="S50" s="808"/>
      <c r="T50" s="808"/>
      <c r="U50" s="808"/>
      <c r="V50" s="808"/>
      <c r="W50" s="808"/>
      <c r="X50" s="808"/>
      <c r="Y50" s="808"/>
      <c r="Z50" s="808"/>
      <c r="AA50" s="808"/>
      <c r="AB50" s="808"/>
      <c r="AC50" s="808"/>
      <c r="AD50" s="808"/>
      <c r="AE50" s="808"/>
      <c r="AF50" s="808"/>
      <c r="AG50" s="808"/>
      <c r="AH50" s="808"/>
      <c r="AI50" s="808"/>
      <c r="AJ50" s="808"/>
      <c r="AK50" s="808"/>
      <c r="AL50" s="808"/>
    </row>
    <row r="51" spans="1:38" ht="32.25" thickBot="1">
      <c r="A51" s="122" t="s">
        <v>54</v>
      </c>
      <c r="B51" s="123" t="s">
        <v>79</v>
      </c>
      <c r="C51" s="857">
        <v>2870.4</v>
      </c>
      <c r="D51" s="808"/>
      <c r="E51" s="857">
        <v>2870.4</v>
      </c>
      <c r="F51" s="808"/>
      <c r="G51" s="857">
        <v>2870.4</v>
      </c>
      <c r="H51" s="808"/>
      <c r="I51" s="857">
        <v>2870.4</v>
      </c>
      <c r="J51" s="808"/>
      <c r="K51" s="875">
        <v>2870.4</v>
      </c>
      <c r="L51" s="808"/>
      <c r="M51" s="857">
        <v>2870.4</v>
      </c>
      <c r="N51" s="808"/>
      <c r="O51" s="808"/>
      <c r="P51" s="808"/>
      <c r="Q51" s="808"/>
      <c r="R51" s="808"/>
      <c r="S51" s="808"/>
      <c r="T51" s="808"/>
      <c r="U51" s="808"/>
      <c r="V51" s="808"/>
      <c r="W51" s="808"/>
      <c r="X51" s="808"/>
      <c r="Y51" s="808"/>
      <c r="Z51" s="808"/>
      <c r="AA51" s="808"/>
      <c r="AB51" s="808"/>
      <c r="AC51" s="808"/>
      <c r="AD51" s="808"/>
      <c r="AE51" s="808"/>
      <c r="AF51" s="808"/>
      <c r="AG51" s="808"/>
      <c r="AH51" s="808"/>
      <c r="AI51" s="808"/>
      <c r="AJ51" s="808"/>
      <c r="AK51" s="808"/>
      <c r="AL51" s="808"/>
    </row>
    <row r="52" spans="1:38" ht="32.25" thickBot="1">
      <c r="A52" s="135" t="s">
        <v>55</v>
      </c>
      <c r="B52" s="223" t="s">
        <v>80</v>
      </c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  <c r="AL52" s="514"/>
    </row>
    <row r="53" spans="1:38" ht="16.5" thickBot="1">
      <c r="A53" s="221" t="s">
        <v>101</v>
      </c>
      <c r="B53" s="222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4"/>
      <c r="V53" s="514"/>
      <c r="W53" s="514"/>
      <c r="X53" s="514"/>
      <c r="Y53" s="514"/>
      <c r="Z53" s="514"/>
      <c r="AA53" s="514"/>
      <c r="AB53" s="514"/>
      <c r="AC53" s="514"/>
      <c r="AD53" s="514"/>
      <c r="AE53" s="514"/>
      <c r="AF53" s="514"/>
      <c r="AG53" s="514"/>
      <c r="AH53" s="514"/>
      <c r="AI53" s="514"/>
      <c r="AJ53" s="514"/>
      <c r="AK53" s="514"/>
      <c r="AL53" s="514"/>
    </row>
    <row r="54" spans="1:38" ht="15">
      <c r="A54" s="936" t="s">
        <v>110</v>
      </c>
      <c r="B54" s="937" t="s">
        <v>110</v>
      </c>
      <c r="C54" s="857">
        <v>5382.79</v>
      </c>
      <c r="D54">
        <v>0.01</v>
      </c>
      <c r="E54" s="857">
        <v>8074.18</v>
      </c>
      <c r="F54">
        <v>0.01</v>
      </c>
      <c r="G54" s="857">
        <v>10765.57</v>
      </c>
      <c r="H54">
        <v>0.01</v>
      </c>
      <c r="I54" s="857">
        <v>13456.97</v>
      </c>
      <c r="J54">
        <v>0.02</v>
      </c>
      <c r="K54" s="875">
        <v>16148.36</v>
      </c>
      <c r="L54">
        <v>0.03</v>
      </c>
      <c r="M54" s="857">
        <v>24222.54</v>
      </c>
      <c r="N54">
        <v>0.03</v>
      </c>
      <c r="O54" s="857">
        <v>26913.93</v>
      </c>
      <c r="P54">
        <v>0.04</v>
      </c>
      <c r="Q54" s="857">
        <v>29605.33</v>
      </c>
      <c r="R54">
        <v>0.04</v>
      </c>
      <c r="S54" s="857">
        <v>32296.720000000001</v>
      </c>
      <c r="T54">
        <v>0.03</v>
      </c>
      <c r="U54" s="857">
        <v>34988.11</v>
      </c>
      <c r="V54">
        <v>0.03</v>
      </c>
      <c r="W54" s="857">
        <v>43062.3</v>
      </c>
      <c r="X54">
        <v>0.04</v>
      </c>
      <c r="Y54" s="857">
        <v>45753.69</v>
      </c>
      <c r="Z54">
        <v>0.04</v>
      </c>
      <c r="AA54" s="857">
        <v>48445.08</v>
      </c>
      <c r="AB54">
        <v>0.05</v>
      </c>
      <c r="AC54" s="857">
        <v>51136.480000000003</v>
      </c>
      <c r="AD54">
        <v>0.05</v>
      </c>
      <c r="AE54" s="857">
        <v>53827.87</v>
      </c>
      <c r="AF54">
        <v>0.05</v>
      </c>
      <c r="AG54" s="857">
        <v>61902.05</v>
      </c>
      <c r="AH54">
        <v>0.06</v>
      </c>
      <c r="AI54" s="857">
        <v>64593.440000000002</v>
      </c>
      <c r="AJ54">
        <v>0.06</v>
      </c>
      <c r="AK54" s="857">
        <v>67284.84</v>
      </c>
      <c r="AL54">
        <v>7.0000000000000007E-2</v>
      </c>
    </row>
    <row r="55" spans="1:38" ht="15">
      <c r="A55" s="911" t="s">
        <v>39</v>
      </c>
      <c r="B55" s="933" t="s">
        <v>39</v>
      </c>
      <c r="C55" s="857">
        <v>1250.55</v>
      </c>
      <c r="D55">
        <v>0</v>
      </c>
      <c r="E55" s="857">
        <v>1875.82</v>
      </c>
      <c r="F55">
        <v>0</v>
      </c>
      <c r="G55" s="857">
        <v>2501.09</v>
      </c>
      <c r="H55">
        <v>0</v>
      </c>
      <c r="I55" s="857">
        <v>3126.37</v>
      </c>
      <c r="J55">
        <v>0</v>
      </c>
      <c r="K55" s="875">
        <v>3751.64</v>
      </c>
      <c r="L55">
        <v>0</v>
      </c>
      <c r="M55" s="857">
        <v>5627.46</v>
      </c>
      <c r="N55">
        <v>0.01</v>
      </c>
      <c r="O55" s="857">
        <v>6252.73</v>
      </c>
      <c r="P55">
        <v>0.01</v>
      </c>
      <c r="Q55" s="857">
        <v>6878.01</v>
      </c>
      <c r="R55">
        <v>0.01</v>
      </c>
      <c r="S55" s="857">
        <v>7503.28</v>
      </c>
      <c r="T55">
        <v>0.01</v>
      </c>
      <c r="U55" s="857">
        <v>8128.55</v>
      </c>
      <c r="V55">
        <v>0.01</v>
      </c>
      <c r="W55" s="857">
        <v>10004.370000000001</v>
      </c>
      <c r="X55">
        <v>0.01</v>
      </c>
      <c r="Y55" s="857">
        <v>10629.64</v>
      </c>
      <c r="Z55">
        <v>0.01</v>
      </c>
      <c r="AA55" s="857">
        <v>11254.92</v>
      </c>
      <c r="AB55">
        <v>0.01</v>
      </c>
      <c r="AC55" s="857">
        <v>11880.19</v>
      </c>
      <c r="AD55">
        <v>0.01</v>
      </c>
      <c r="AE55" s="857">
        <v>12505.46</v>
      </c>
      <c r="AF55">
        <v>0.01</v>
      </c>
      <c r="AG55" s="857">
        <v>14381.28</v>
      </c>
      <c r="AH55">
        <v>0.01</v>
      </c>
      <c r="AI55" s="857">
        <v>15006.56</v>
      </c>
      <c r="AJ55">
        <v>0.01</v>
      </c>
      <c r="AK55" s="857">
        <v>15631.83</v>
      </c>
      <c r="AL55">
        <v>0.02</v>
      </c>
    </row>
    <row r="56" spans="1:38" ht="21.75" customHeight="1">
      <c r="A56" s="929" t="s">
        <v>95</v>
      </c>
      <c r="B56" s="932" t="s">
        <v>95</v>
      </c>
      <c r="C56" s="857">
        <v>17976.61</v>
      </c>
      <c r="D56">
        <v>0.02</v>
      </c>
      <c r="E56" s="857">
        <v>18758.2</v>
      </c>
      <c r="F56">
        <v>0.02</v>
      </c>
      <c r="G56" s="857">
        <v>19539.79</v>
      </c>
      <c r="H56">
        <v>0.02</v>
      </c>
      <c r="I56" s="857">
        <v>20321.38</v>
      </c>
      <c r="J56">
        <v>0.02</v>
      </c>
      <c r="K56" s="875">
        <v>21102.97</v>
      </c>
      <c r="L56">
        <v>0.02</v>
      </c>
      <c r="M56" s="857">
        <v>23447.75</v>
      </c>
      <c r="N56">
        <v>0.02</v>
      </c>
      <c r="O56" s="857">
        <v>781.59</v>
      </c>
      <c r="P56">
        <v>0</v>
      </c>
      <c r="Q56" s="857">
        <v>1563.18</v>
      </c>
      <c r="R56">
        <v>0</v>
      </c>
      <c r="S56" s="857">
        <v>2344.77</v>
      </c>
      <c r="T56">
        <v>0</v>
      </c>
      <c r="U56" s="857">
        <v>3126.37</v>
      </c>
      <c r="V56">
        <v>0</v>
      </c>
      <c r="W56" s="857">
        <v>5471.14</v>
      </c>
      <c r="X56">
        <v>0</v>
      </c>
      <c r="Y56" s="857">
        <v>6252.73</v>
      </c>
      <c r="Z56">
        <v>0</v>
      </c>
      <c r="AA56" s="857">
        <v>7034.32</v>
      </c>
      <c r="AB56">
        <v>0.01</v>
      </c>
      <c r="AC56" s="857">
        <v>7815.92</v>
      </c>
      <c r="AD56">
        <v>0.01</v>
      </c>
      <c r="AE56" s="857">
        <v>8597.51</v>
      </c>
      <c r="AF56">
        <v>0.01</v>
      </c>
      <c r="AG56" s="857">
        <v>10942.28</v>
      </c>
      <c r="AH56">
        <v>0.01</v>
      </c>
      <c r="AI56" s="857">
        <v>11723.87</v>
      </c>
      <c r="AJ56">
        <v>0.01</v>
      </c>
      <c r="AK56" s="857">
        <v>12505.46</v>
      </c>
      <c r="AL56">
        <v>0.01</v>
      </c>
    </row>
    <row r="57" spans="1:38" ht="15">
      <c r="A57" s="929" t="s">
        <v>146</v>
      </c>
      <c r="B57" s="932" t="s">
        <v>146</v>
      </c>
      <c r="C57" s="857">
        <v>30263.22</v>
      </c>
      <c r="D57">
        <v>0.03</v>
      </c>
      <c r="E57" s="857">
        <v>31579.02</v>
      </c>
      <c r="F57">
        <v>0.03</v>
      </c>
      <c r="G57" s="857">
        <v>32894.81</v>
      </c>
      <c r="H57">
        <v>0.03</v>
      </c>
      <c r="I57" s="857">
        <v>34210.6</v>
      </c>
      <c r="J57">
        <v>0.03</v>
      </c>
      <c r="K57" s="875">
        <v>35526.39</v>
      </c>
      <c r="L57">
        <v>0.04</v>
      </c>
      <c r="M57" s="857">
        <v>39473.769999999997</v>
      </c>
      <c r="N57">
        <v>0.04</v>
      </c>
      <c r="O57" s="857">
        <v>1315.79</v>
      </c>
      <c r="P57">
        <v>0</v>
      </c>
      <c r="Q57" s="857">
        <v>2631.58</v>
      </c>
      <c r="R57">
        <v>0</v>
      </c>
      <c r="S57" s="857">
        <v>3947.38</v>
      </c>
      <c r="T57">
        <v>0</v>
      </c>
      <c r="U57" s="857">
        <v>5263.17</v>
      </c>
      <c r="V57">
        <v>0.01</v>
      </c>
      <c r="W57" s="857">
        <v>9210.5499999999993</v>
      </c>
      <c r="X57">
        <v>0.01</v>
      </c>
      <c r="Y57" s="857">
        <v>10526.34</v>
      </c>
      <c r="Z57">
        <v>0.01</v>
      </c>
      <c r="AA57" s="857">
        <v>11842.13</v>
      </c>
      <c r="AB57">
        <v>0.01</v>
      </c>
      <c r="AC57" s="857">
        <v>13157.92</v>
      </c>
      <c r="AD57">
        <v>0.01</v>
      </c>
      <c r="AE57" s="857">
        <v>14473.72</v>
      </c>
      <c r="AF57">
        <v>0.01</v>
      </c>
      <c r="AG57" s="857">
        <v>18421.09</v>
      </c>
      <c r="AH57">
        <v>0.02</v>
      </c>
      <c r="AI57" s="857">
        <v>19736.89</v>
      </c>
      <c r="AJ57">
        <v>0.02</v>
      </c>
      <c r="AK57" s="857">
        <v>21052.68</v>
      </c>
      <c r="AL57">
        <v>0.02</v>
      </c>
    </row>
    <row r="58" spans="1:38" ht="15">
      <c r="A58" s="929" t="s">
        <v>146</v>
      </c>
      <c r="B58" s="932" t="s">
        <v>146</v>
      </c>
      <c r="C58" s="857">
        <v>1603.96</v>
      </c>
      <c r="D58">
        <v>0</v>
      </c>
      <c r="E58" s="857">
        <v>1924.75</v>
      </c>
      <c r="F58">
        <v>0</v>
      </c>
      <c r="G58" s="857">
        <v>2245.5500000000002</v>
      </c>
      <c r="H58">
        <v>0</v>
      </c>
      <c r="I58" s="857">
        <v>2566.34</v>
      </c>
      <c r="J58">
        <v>0</v>
      </c>
      <c r="K58" s="875">
        <v>2887.13</v>
      </c>
      <c r="L58">
        <v>0</v>
      </c>
      <c r="M58" s="857">
        <v>3849.51</v>
      </c>
      <c r="N58">
        <v>0</v>
      </c>
      <c r="O58" s="857">
        <v>4170.3</v>
      </c>
      <c r="P58">
        <v>0</v>
      </c>
      <c r="Q58" s="857">
        <v>4491.09</v>
      </c>
      <c r="R58">
        <v>0</v>
      </c>
      <c r="S58" s="857">
        <v>4811.8900000000003</v>
      </c>
      <c r="T58">
        <v>0</v>
      </c>
      <c r="U58" s="857">
        <v>5132.68</v>
      </c>
      <c r="V58">
        <v>0.01</v>
      </c>
      <c r="W58" s="857">
        <v>6095.05</v>
      </c>
      <c r="X58">
        <v>0.01</v>
      </c>
      <c r="Y58" s="857">
        <v>6415.85</v>
      </c>
      <c r="Z58">
        <v>0.01</v>
      </c>
      <c r="AA58" s="857">
        <v>6736.64</v>
      </c>
      <c r="AB58">
        <v>0.01</v>
      </c>
      <c r="AC58" s="857">
        <v>7057.43</v>
      </c>
      <c r="AD58">
        <v>0.01</v>
      </c>
      <c r="AE58" s="857">
        <v>7378.22</v>
      </c>
      <c r="AF58">
        <v>0.01</v>
      </c>
      <c r="AG58" s="857">
        <v>8340.6</v>
      </c>
      <c r="AH58">
        <v>0.01</v>
      </c>
      <c r="AI58" s="857">
        <v>8661.39</v>
      </c>
      <c r="AJ58">
        <v>0.01</v>
      </c>
      <c r="AK58" s="857">
        <v>8982.19</v>
      </c>
      <c r="AL58">
        <v>0.01</v>
      </c>
    </row>
    <row r="59" spans="1:38" ht="15">
      <c r="A59" s="911" t="s">
        <v>112</v>
      </c>
      <c r="B59" s="933" t="s">
        <v>112</v>
      </c>
      <c r="C59" s="857">
        <v>1413.66</v>
      </c>
      <c r="D59">
        <v>0</v>
      </c>
      <c r="E59" s="857">
        <v>2120.4899999999998</v>
      </c>
      <c r="F59">
        <v>0</v>
      </c>
      <c r="G59" s="857">
        <v>2827.32</v>
      </c>
      <c r="H59">
        <v>0</v>
      </c>
      <c r="I59" s="857">
        <v>3534.15</v>
      </c>
      <c r="J59">
        <v>0</v>
      </c>
      <c r="K59" s="875">
        <v>4240.9799999999996</v>
      </c>
      <c r="L59">
        <v>0</v>
      </c>
      <c r="M59" s="857">
        <v>6361.48</v>
      </c>
      <c r="N59">
        <v>0.01</v>
      </c>
      <c r="O59" s="857">
        <v>7068.31</v>
      </c>
      <c r="P59">
        <v>0.01</v>
      </c>
      <c r="Q59" s="857">
        <v>7775.14</v>
      </c>
      <c r="R59">
        <v>0.01</v>
      </c>
      <c r="S59" s="857">
        <v>8481.9699999999993</v>
      </c>
      <c r="T59">
        <v>0.01</v>
      </c>
      <c r="U59" s="857">
        <v>9188.7999999999993</v>
      </c>
      <c r="V59">
        <v>0.01</v>
      </c>
      <c r="W59" s="857">
        <v>11309.29</v>
      </c>
      <c r="X59">
        <v>0.01</v>
      </c>
      <c r="Y59" s="857">
        <v>12016.12</v>
      </c>
      <c r="Z59">
        <v>0.01</v>
      </c>
      <c r="AA59" s="857">
        <v>12722.95</v>
      </c>
      <c r="AB59">
        <v>0.01</v>
      </c>
      <c r="AC59" s="857">
        <v>13429.78</v>
      </c>
      <c r="AD59">
        <v>0.01</v>
      </c>
      <c r="AE59" s="857">
        <v>14136.61</v>
      </c>
      <c r="AF59">
        <v>0.01</v>
      </c>
      <c r="AG59" s="857">
        <v>16257.1</v>
      </c>
      <c r="AH59">
        <v>0.02</v>
      </c>
      <c r="AI59" s="857">
        <v>16963.93</v>
      </c>
      <c r="AJ59">
        <v>0.02</v>
      </c>
      <c r="AK59" s="857">
        <v>17670.77</v>
      </c>
      <c r="AL59">
        <v>0.02</v>
      </c>
    </row>
    <row r="60" spans="1:38" ht="15.75" customHeight="1" thickBot="1">
      <c r="A60" s="934" t="s">
        <v>58</v>
      </c>
      <c r="B60" s="935" t="s">
        <v>58</v>
      </c>
      <c r="C60" s="857">
        <v>225.1</v>
      </c>
      <c r="D60" s="860">
        <v>0</v>
      </c>
      <c r="E60" s="857">
        <v>337.65</v>
      </c>
      <c r="F60" s="860">
        <v>0</v>
      </c>
      <c r="G60" s="857">
        <v>415.13</v>
      </c>
      <c r="H60" s="860">
        <v>0</v>
      </c>
      <c r="I60" s="857">
        <v>492.61</v>
      </c>
      <c r="J60" s="860">
        <v>0</v>
      </c>
      <c r="K60" s="875">
        <v>570.09</v>
      </c>
      <c r="L60" s="860">
        <v>0</v>
      </c>
      <c r="M60" s="857">
        <v>802.53</v>
      </c>
      <c r="N60" s="860">
        <v>0</v>
      </c>
      <c r="O60" s="857">
        <v>880.01</v>
      </c>
      <c r="P60" s="860">
        <v>0</v>
      </c>
      <c r="Q60" s="857">
        <v>970.13</v>
      </c>
      <c r="R60" s="860">
        <v>0</v>
      </c>
      <c r="S60" s="857">
        <v>1060.25</v>
      </c>
      <c r="T60" s="860">
        <v>0</v>
      </c>
      <c r="U60" s="857">
        <v>1150.3699999999999</v>
      </c>
      <c r="V60" s="860">
        <v>0</v>
      </c>
      <c r="W60" s="857">
        <v>1420.74</v>
      </c>
      <c r="X60" s="860">
        <v>0</v>
      </c>
      <c r="Y60" s="857">
        <v>1510.86</v>
      </c>
      <c r="Z60" s="860">
        <v>0</v>
      </c>
      <c r="AA60" s="857">
        <v>1596.9</v>
      </c>
      <c r="AB60" s="860">
        <v>0</v>
      </c>
      <c r="AC60" s="857">
        <v>1682.95</v>
      </c>
      <c r="AD60" s="860">
        <v>0</v>
      </c>
      <c r="AE60" s="857">
        <v>1768.99</v>
      </c>
      <c r="AF60" s="860">
        <v>0</v>
      </c>
      <c r="AG60" s="857">
        <v>2027.12</v>
      </c>
      <c r="AH60" s="860">
        <v>0</v>
      </c>
      <c r="AI60" s="857">
        <v>2123.36</v>
      </c>
      <c r="AJ60" s="860">
        <v>0</v>
      </c>
      <c r="AK60" s="857">
        <v>2219.6</v>
      </c>
      <c r="AL60" s="860">
        <v>0</v>
      </c>
    </row>
    <row r="61" spans="1:38" s="810" customFormat="1">
      <c r="A61" s="809" t="s">
        <v>137</v>
      </c>
      <c r="B61" s="447" t="s">
        <v>114</v>
      </c>
      <c r="C61" s="857">
        <v>420</v>
      </c>
      <c r="D61" s="512"/>
      <c r="E61" s="857">
        <v>420</v>
      </c>
      <c r="F61" s="512"/>
      <c r="G61" s="857">
        <v>420</v>
      </c>
      <c r="H61" s="512"/>
      <c r="I61" s="857">
        <v>420</v>
      </c>
      <c r="J61" s="512"/>
      <c r="K61" s="875">
        <v>420</v>
      </c>
      <c r="L61" s="512"/>
      <c r="M61" s="857">
        <v>420</v>
      </c>
      <c r="N61" s="512"/>
      <c r="O61" s="857">
        <v>420</v>
      </c>
      <c r="P61" s="512"/>
      <c r="Q61" s="857">
        <v>420</v>
      </c>
      <c r="R61" s="512"/>
      <c r="S61" s="857">
        <v>420</v>
      </c>
      <c r="T61" s="512"/>
      <c r="U61" s="857">
        <v>420</v>
      </c>
      <c r="V61" s="512"/>
      <c r="W61" s="857">
        <v>420</v>
      </c>
      <c r="X61" s="512"/>
      <c r="Y61" s="857">
        <v>420</v>
      </c>
      <c r="Z61" s="512"/>
      <c r="AA61" s="857">
        <v>420</v>
      </c>
      <c r="AB61" s="512"/>
      <c r="AC61" s="857">
        <v>420</v>
      </c>
      <c r="AD61" s="512"/>
      <c r="AE61" s="857">
        <v>420</v>
      </c>
      <c r="AF61" s="512"/>
      <c r="AG61" s="857">
        <v>420</v>
      </c>
      <c r="AH61" s="512"/>
      <c r="AI61" s="857">
        <v>420</v>
      </c>
      <c r="AJ61" s="512"/>
      <c r="AK61" s="857">
        <v>420</v>
      </c>
      <c r="AL61" s="512"/>
    </row>
    <row r="62" spans="1:38" s="810" customFormat="1">
      <c r="A62" s="809" t="s">
        <v>134</v>
      </c>
      <c r="B62" s="840"/>
      <c r="C62" s="848"/>
      <c r="D62" s="849"/>
      <c r="E62" s="848"/>
      <c r="F62" s="849"/>
      <c r="G62" s="848"/>
      <c r="H62" s="849"/>
      <c r="I62" s="848"/>
      <c r="J62" s="849"/>
      <c r="K62" s="848"/>
      <c r="L62" s="849"/>
      <c r="M62" s="848"/>
      <c r="N62" s="849"/>
      <c r="O62" s="848"/>
      <c r="P62" s="849"/>
      <c r="Q62" s="848"/>
      <c r="R62" s="849"/>
      <c r="S62" s="848"/>
      <c r="T62" s="849"/>
      <c r="U62" s="848"/>
      <c r="V62" s="849"/>
      <c r="W62" s="848"/>
      <c r="X62" s="849"/>
      <c r="Y62" s="848"/>
      <c r="Z62" s="849"/>
      <c r="AA62" s="848"/>
      <c r="AB62" s="849"/>
      <c r="AC62" s="848"/>
      <c r="AD62" s="849"/>
      <c r="AE62" s="860">
        <v>100950.43</v>
      </c>
      <c r="AF62" s="849">
        <v>0.1</v>
      </c>
      <c r="AG62" s="848"/>
      <c r="AH62" s="849"/>
      <c r="AI62" s="848"/>
      <c r="AJ62" s="849"/>
      <c r="AK62" s="848"/>
      <c r="AL62" s="849"/>
    </row>
    <row r="63" spans="1:38" ht="16.5" thickBot="1">
      <c r="A63" s="893"/>
      <c r="B63" s="894"/>
      <c r="C63" s="426">
        <f t="shared" ref="C63:H63" si="44">SUM(C37:C62)</f>
        <v>5405907.129999999</v>
      </c>
      <c r="D63" s="426">
        <f t="shared" si="44"/>
        <v>5.2699999999999987</v>
      </c>
      <c r="E63" s="426">
        <f t="shared" si="44"/>
        <v>5408218.1399999997</v>
      </c>
      <c r="F63" s="426">
        <f t="shared" si="44"/>
        <v>5.2699999999999987</v>
      </c>
      <c r="G63" s="426">
        <f t="shared" si="44"/>
        <v>5413850.4799999995</v>
      </c>
      <c r="H63" s="426">
        <f t="shared" si="44"/>
        <v>5.2999999999999989</v>
      </c>
      <c r="I63" s="426">
        <f t="shared" ref="I63:P63" si="45">SUM(I37:I62)</f>
        <v>5339694.7399999993</v>
      </c>
      <c r="J63" s="426">
        <f t="shared" si="45"/>
        <v>5.2299999999999986</v>
      </c>
      <c r="K63" s="426">
        <f t="shared" si="45"/>
        <v>5341670.67</v>
      </c>
      <c r="L63" s="426">
        <f t="shared" si="45"/>
        <v>5.2299999999999995</v>
      </c>
      <c r="M63" s="426">
        <f t="shared" si="45"/>
        <v>5347598.49</v>
      </c>
      <c r="N63" s="426">
        <f t="shared" si="45"/>
        <v>5.2399999999999984</v>
      </c>
      <c r="O63" s="426">
        <f t="shared" si="45"/>
        <v>5295616.839999998</v>
      </c>
      <c r="P63" s="426">
        <f t="shared" si="45"/>
        <v>5.1799999999999988</v>
      </c>
      <c r="Q63" s="426">
        <f t="shared" ref="Q63:V63" si="46">SUM(Q37:Q62)</f>
        <v>5298547.2399999984</v>
      </c>
      <c r="R63" s="426">
        <f t="shared" si="46"/>
        <v>5.1799999999999988</v>
      </c>
      <c r="S63" s="426">
        <f t="shared" si="46"/>
        <v>5300535.8499999978</v>
      </c>
      <c r="T63" s="426">
        <f t="shared" si="46"/>
        <v>5.1799999999999988</v>
      </c>
      <c r="U63" s="426">
        <f t="shared" si="46"/>
        <v>5302524.4099999992</v>
      </c>
      <c r="V63" s="426">
        <f t="shared" si="46"/>
        <v>5.1899999999999986</v>
      </c>
      <c r="W63" s="426">
        <f t="shared" ref="W63:X63" si="47">SUM(W37:W62)</f>
        <v>5308490.1599999992</v>
      </c>
      <c r="X63" s="426">
        <f t="shared" si="47"/>
        <v>5.169999999999999</v>
      </c>
      <c r="Y63" s="426">
        <f t="shared" ref="Y63:Z63" si="48">SUM(Y37:Y62)</f>
        <v>5310478.7299999995</v>
      </c>
      <c r="Z63" s="426">
        <f t="shared" si="48"/>
        <v>5.1899999999999986</v>
      </c>
      <c r="AA63" s="426">
        <f t="shared" ref="AA63:AB63" si="49">SUM(AA37:AA62)</f>
        <v>5288807.1500000004</v>
      </c>
      <c r="AB63" s="426">
        <f t="shared" si="49"/>
        <v>5.1699999999999982</v>
      </c>
      <c r="AC63" s="426">
        <f t="shared" ref="AC63:AD63" si="50">SUM(AC37:AC62)</f>
        <v>5412511.2100000009</v>
      </c>
      <c r="AD63" s="426">
        <f t="shared" si="50"/>
        <v>5.2799999999999985</v>
      </c>
      <c r="AE63" s="426">
        <f t="shared" ref="AE63:AF63" si="51">SUM(AE37:AE62)</f>
        <v>5515446.1299999999</v>
      </c>
      <c r="AF63" s="426">
        <f t="shared" si="51"/>
        <v>5.3799999999999981</v>
      </c>
      <c r="AG63" s="426">
        <f t="shared" ref="AG63:AH63" si="52">SUM(AG37:AG62)</f>
        <v>5420449.209999999</v>
      </c>
      <c r="AH63" s="426">
        <f t="shared" si="52"/>
        <v>5.2799999999999985</v>
      </c>
      <c r="AI63" s="426">
        <f t="shared" ref="AI63:AJ63" si="53">SUM(AI37:AI62)</f>
        <v>5430564.0499999989</v>
      </c>
      <c r="AJ63" s="426">
        <f t="shared" si="53"/>
        <v>5.299999999999998</v>
      </c>
      <c r="AK63" s="426">
        <f t="shared" ref="AK63:AL63" si="54">SUM(AK37:AK62)</f>
        <v>5432558.7399999993</v>
      </c>
      <c r="AL63" s="426">
        <f t="shared" si="54"/>
        <v>5.2899999999999983</v>
      </c>
    </row>
    <row r="64" spans="1:38">
      <c r="B64" s="142" t="s">
        <v>59</v>
      </c>
      <c r="C64" s="427">
        <f>C9+C14+C17</f>
        <v>65239397.219999999</v>
      </c>
      <c r="D64" s="522">
        <f>D9+D14</f>
        <v>61.870000000000005</v>
      </c>
      <c r="E64" s="427">
        <f>E9+E14+E17</f>
        <v>65346880.489999995</v>
      </c>
      <c r="F64" s="522">
        <f>F9+F14</f>
        <v>61.94</v>
      </c>
      <c r="G64" s="427">
        <f>G9+G14+G17</f>
        <v>65326200.950000003</v>
      </c>
      <c r="H64" s="522">
        <f>H9+H14</f>
        <v>62.22</v>
      </c>
      <c r="I64" s="427">
        <f>I9+I14+I17</f>
        <v>65256767.069999993</v>
      </c>
      <c r="J64" s="522">
        <f>J9+J14</f>
        <v>62.21</v>
      </c>
      <c r="K64" s="427">
        <f>K9+K14+K17</f>
        <v>65314588.999999993</v>
      </c>
      <c r="L64" s="522">
        <f>L9+L14</f>
        <v>62.220000000000006</v>
      </c>
      <c r="M64" s="427">
        <f>M9+M14+M17</f>
        <v>65367307.640000001</v>
      </c>
      <c r="N64" s="522">
        <f>N9+N14</f>
        <v>62.230000000000004</v>
      </c>
      <c r="O64" s="427">
        <f>O9+O14+O17</f>
        <v>65445977.929999992</v>
      </c>
      <c r="P64" s="522">
        <f>P9+P14</f>
        <v>62.260000000000005</v>
      </c>
      <c r="Q64" s="427">
        <f>Q9+Q14+Q17</f>
        <v>65403696.039999999</v>
      </c>
      <c r="R64" s="522">
        <f>R9+R14</f>
        <v>62.239999999999995</v>
      </c>
      <c r="S64" s="427">
        <f>S9+S14+S17</f>
        <v>65412155.890000001</v>
      </c>
      <c r="T64" s="522">
        <f>T9+T14</f>
        <v>62.239999999999995</v>
      </c>
      <c r="U64" s="427">
        <f>U9+U14+U17</f>
        <v>65540603.650000006</v>
      </c>
      <c r="V64" s="522">
        <f>V9+V14</f>
        <v>62.28</v>
      </c>
      <c r="W64" s="427">
        <f>W9+W14+W17</f>
        <v>65617281.099999994</v>
      </c>
      <c r="X64" s="522">
        <f>X9+X14</f>
        <v>62.32</v>
      </c>
      <c r="Y64" s="427">
        <f>Y9+Y14+Y17</f>
        <v>65534847.039999992</v>
      </c>
      <c r="Z64" s="522">
        <f>Z9+Z14</f>
        <v>62.279999999999994</v>
      </c>
      <c r="AA64" s="427">
        <f>AA9+AA14+AA17</f>
        <v>65545752.640000001</v>
      </c>
      <c r="AB64" s="522">
        <f>AB9+AB14</f>
        <v>62.319999999999993</v>
      </c>
      <c r="AC64" s="427">
        <f>AC9+AC14+AC17</f>
        <v>65509146.980000004</v>
      </c>
      <c r="AD64" s="522">
        <f>AD9+AD14</f>
        <v>62.23</v>
      </c>
      <c r="AE64" s="427">
        <f>AE9+AE14+AE17</f>
        <v>65376929.210000008</v>
      </c>
      <c r="AF64" s="522">
        <f>AF9+AF14</f>
        <v>62.120000000000005</v>
      </c>
      <c r="AG64" s="427">
        <f>AG9+AG14+AG17</f>
        <v>65436118.189999998</v>
      </c>
      <c r="AH64" s="522">
        <f>AH9+AH14</f>
        <v>62.13</v>
      </c>
      <c r="AI64" s="427">
        <f>AI9+AI14+AI17</f>
        <v>65421488.670000009</v>
      </c>
      <c r="AJ64" s="522">
        <f>AJ9+AJ14</f>
        <v>62.120000000000005</v>
      </c>
      <c r="AK64" s="427">
        <f>AK9+AK14+AK17</f>
        <v>65510199.650000006</v>
      </c>
      <c r="AL64" s="522">
        <f>AL9+AL14</f>
        <v>62.150000000000006</v>
      </c>
    </row>
    <row r="65" spans="1:38">
      <c r="A65" s="145"/>
      <c r="B65" s="145" t="s">
        <v>123</v>
      </c>
      <c r="C65" s="429">
        <f t="shared" ref="C65:H65" si="55">C34</f>
        <v>25033443.73</v>
      </c>
      <c r="D65" s="523">
        <f t="shared" si="55"/>
        <v>24.38</v>
      </c>
      <c r="E65" s="429">
        <f t="shared" si="55"/>
        <v>24992291</v>
      </c>
      <c r="F65" s="523">
        <f t="shared" si="55"/>
        <v>24.32</v>
      </c>
      <c r="G65" s="429">
        <f t="shared" si="55"/>
        <v>24503870.100000001</v>
      </c>
      <c r="H65" s="523">
        <f t="shared" si="55"/>
        <v>23.970000000000002</v>
      </c>
      <c r="I65" s="429">
        <f t="shared" ref="I65:P65" si="56">I34</f>
        <v>24557970.73</v>
      </c>
      <c r="J65" s="523">
        <f t="shared" si="56"/>
        <v>24.040000000000003</v>
      </c>
      <c r="K65" s="429">
        <f t="shared" si="56"/>
        <v>24571373.73</v>
      </c>
      <c r="L65" s="523">
        <f t="shared" si="56"/>
        <v>24.040000000000003</v>
      </c>
      <c r="M65" s="429">
        <f t="shared" si="56"/>
        <v>24571373.73</v>
      </c>
      <c r="N65" s="523">
        <f t="shared" si="56"/>
        <v>24.020000000000003</v>
      </c>
      <c r="O65" s="429">
        <f t="shared" si="56"/>
        <v>24636264.100000001</v>
      </c>
      <c r="P65" s="523">
        <f t="shared" si="56"/>
        <v>24.06</v>
      </c>
      <c r="Q65" s="429">
        <f t="shared" ref="Q65:V65" si="57">Q34</f>
        <v>24641915.050000001</v>
      </c>
      <c r="R65" s="523">
        <f t="shared" si="57"/>
        <v>24.07</v>
      </c>
      <c r="S65" s="429">
        <f t="shared" si="57"/>
        <v>24629127.879999999</v>
      </c>
      <c r="T65" s="523">
        <f t="shared" si="57"/>
        <v>24.06</v>
      </c>
      <c r="U65" s="429">
        <f t="shared" si="57"/>
        <v>24629127.879999999</v>
      </c>
      <c r="V65" s="523">
        <f t="shared" si="57"/>
        <v>24.029999999999998</v>
      </c>
      <c r="W65" s="429">
        <f t="shared" ref="W65:X65" si="58">W34</f>
        <v>24629127.879999999</v>
      </c>
      <c r="X65" s="523">
        <f t="shared" si="58"/>
        <v>24.009999999999998</v>
      </c>
      <c r="Y65" s="429">
        <f t="shared" ref="Y65:Z65" si="59">Y34</f>
        <v>24629127.879999999</v>
      </c>
      <c r="Z65" s="523">
        <f t="shared" si="59"/>
        <v>24.029999999999998</v>
      </c>
      <c r="AA65" s="429">
        <f t="shared" ref="AA65:AB65" si="60">AA34</f>
        <v>24597949.259999998</v>
      </c>
      <c r="AB65" s="523">
        <f t="shared" si="60"/>
        <v>24.009999999999998</v>
      </c>
      <c r="AC65" s="429">
        <f t="shared" ref="AC65:AD65" si="61">AC34</f>
        <v>24597949.259999998</v>
      </c>
      <c r="AD65" s="523">
        <f t="shared" si="61"/>
        <v>23.99</v>
      </c>
      <c r="AE65" s="429">
        <f t="shared" ref="AE65:AF65" si="62">AE34</f>
        <v>24597949.259999998</v>
      </c>
      <c r="AF65" s="523">
        <f t="shared" si="62"/>
        <v>24</v>
      </c>
      <c r="AG65" s="429">
        <f t="shared" ref="AG65:AH65" si="63">AG34</f>
        <v>24719280.879999999</v>
      </c>
      <c r="AH65" s="523">
        <f t="shared" si="63"/>
        <v>24.099999999999998</v>
      </c>
      <c r="AI65" s="429">
        <f t="shared" ref="AI65:AJ65" si="64">AI34</f>
        <v>24708330.879999999</v>
      </c>
      <c r="AJ65" s="523">
        <f t="shared" si="64"/>
        <v>24.089999999999996</v>
      </c>
      <c r="AK65" s="429">
        <f t="shared" ref="AK65:AL65" si="65">AK34</f>
        <v>24708330.879999999</v>
      </c>
      <c r="AL65" s="523">
        <f t="shared" si="65"/>
        <v>24.069999999999997</v>
      </c>
    </row>
    <row r="66" spans="1:38">
      <c r="B66" s="145" t="s">
        <v>124</v>
      </c>
      <c r="C66" s="429">
        <f t="shared" ref="C66:H66" si="66">C21</f>
        <v>7005983.7000000002</v>
      </c>
      <c r="D66" s="523">
        <f t="shared" si="66"/>
        <v>6.82</v>
      </c>
      <c r="E66" s="429">
        <f t="shared" si="66"/>
        <v>7005983.7000000002</v>
      </c>
      <c r="F66" s="523">
        <f t="shared" si="66"/>
        <v>6.82</v>
      </c>
      <c r="G66" s="429">
        <f t="shared" si="66"/>
        <v>7005983.7000000002</v>
      </c>
      <c r="H66" s="523">
        <f t="shared" si="66"/>
        <v>6.8500000000000005</v>
      </c>
      <c r="I66" s="429">
        <f t="shared" ref="I66:P66" si="67">I21</f>
        <v>7005983.7000000002</v>
      </c>
      <c r="J66" s="523">
        <f t="shared" si="67"/>
        <v>6.86</v>
      </c>
      <c r="K66" s="429">
        <f t="shared" si="67"/>
        <v>7005983.7000000002</v>
      </c>
      <c r="L66" s="523">
        <f t="shared" si="67"/>
        <v>6.8500000000000005</v>
      </c>
      <c r="M66" s="429">
        <f t="shared" si="67"/>
        <v>7005983.7000000002</v>
      </c>
      <c r="N66" s="523">
        <f t="shared" si="67"/>
        <v>6.8500000000000005</v>
      </c>
      <c r="O66" s="429">
        <f t="shared" si="67"/>
        <v>7005983.7000000002</v>
      </c>
      <c r="P66" s="523">
        <f t="shared" si="67"/>
        <v>6.84</v>
      </c>
      <c r="Q66" s="429">
        <f t="shared" ref="Q66:V66" si="68">Q21</f>
        <v>7005983.7000000002</v>
      </c>
      <c r="R66" s="523">
        <f t="shared" si="68"/>
        <v>6.8500000000000005</v>
      </c>
      <c r="S66" s="429">
        <f t="shared" si="68"/>
        <v>7005983.7000000002</v>
      </c>
      <c r="T66" s="523">
        <f t="shared" si="68"/>
        <v>6.86</v>
      </c>
      <c r="U66" s="429">
        <f t="shared" si="68"/>
        <v>7005983.7000000002</v>
      </c>
      <c r="V66" s="523">
        <f t="shared" si="68"/>
        <v>6.84</v>
      </c>
      <c r="W66" s="429">
        <f t="shared" ref="W66:X66" si="69">W21</f>
        <v>7005983.7000000002</v>
      </c>
      <c r="X66" s="523">
        <f t="shared" si="69"/>
        <v>6.84</v>
      </c>
      <c r="Y66" s="429">
        <f t="shared" ref="Y66:Z66" si="70">Y21</f>
        <v>7005983.7000000002</v>
      </c>
      <c r="Z66" s="523">
        <f t="shared" si="70"/>
        <v>6.84</v>
      </c>
      <c r="AA66" s="429">
        <f t="shared" ref="AA66:AB66" si="71">AA21</f>
        <v>7005983.7000000002</v>
      </c>
      <c r="AB66" s="523">
        <f t="shared" si="71"/>
        <v>6.84</v>
      </c>
      <c r="AC66" s="429">
        <f t="shared" ref="AC66:AD66" si="72">AC21</f>
        <v>7005983.7000000002</v>
      </c>
      <c r="AD66" s="523">
        <f t="shared" si="72"/>
        <v>6.84</v>
      </c>
      <c r="AE66" s="429">
        <f t="shared" ref="AE66:AF66" si="73">AE21</f>
        <v>7005983.7000000002</v>
      </c>
      <c r="AF66" s="523">
        <f t="shared" si="73"/>
        <v>6.84</v>
      </c>
      <c r="AG66" s="429">
        <f t="shared" ref="AG66:AH66" si="74">AG21</f>
        <v>7005983.7000000002</v>
      </c>
      <c r="AH66" s="523">
        <f t="shared" si="74"/>
        <v>6.83</v>
      </c>
      <c r="AI66" s="429">
        <f t="shared" ref="AI66:AJ66" si="75">AI21</f>
        <v>7005983.7000000002</v>
      </c>
      <c r="AJ66" s="523">
        <f t="shared" si="75"/>
        <v>6.83</v>
      </c>
      <c r="AK66" s="429">
        <f t="shared" ref="AK66:AL66" si="76">AK21</f>
        <v>7005983.7000000002</v>
      </c>
      <c r="AL66" s="523">
        <f t="shared" si="76"/>
        <v>6.83</v>
      </c>
    </row>
    <row r="67" spans="1:38">
      <c r="B67" s="145" t="s">
        <v>139</v>
      </c>
      <c r="C67" s="429"/>
      <c r="D67" s="429">
        <f>D17</f>
        <v>1.66</v>
      </c>
      <c r="E67" s="429"/>
      <c r="F67" s="429">
        <f>F17</f>
        <v>1.66</v>
      </c>
      <c r="G67" s="429"/>
      <c r="H67" s="429">
        <f>H17</f>
        <v>1.66</v>
      </c>
      <c r="I67" s="429"/>
      <c r="J67" s="429">
        <f>J17</f>
        <v>1.66</v>
      </c>
      <c r="K67" s="429"/>
      <c r="L67" s="429">
        <f>L17</f>
        <v>1.66</v>
      </c>
      <c r="M67" s="429"/>
      <c r="N67" s="429">
        <f>N17</f>
        <v>1.66</v>
      </c>
      <c r="O67" s="429"/>
      <c r="P67" s="429">
        <f>P17</f>
        <v>1.66</v>
      </c>
      <c r="Q67" s="429"/>
      <c r="R67" s="429">
        <f>R17</f>
        <v>1.66</v>
      </c>
      <c r="S67" s="429"/>
      <c r="T67" s="429">
        <f>T17</f>
        <v>1.66</v>
      </c>
      <c r="U67" s="429"/>
      <c r="V67" s="429">
        <f>V17</f>
        <v>1.66</v>
      </c>
      <c r="W67" s="429"/>
      <c r="X67" s="429">
        <f>X17</f>
        <v>1.66</v>
      </c>
      <c r="Y67" s="429"/>
      <c r="Z67" s="429">
        <f>Z17</f>
        <v>1.66</v>
      </c>
      <c r="AA67" s="429"/>
      <c r="AB67" s="429">
        <f>AB17</f>
        <v>1.66</v>
      </c>
      <c r="AC67" s="429"/>
      <c r="AD67" s="429">
        <f>AD17</f>
        <v>1.66</v>
      </c>
      <c r="AE67" s="429"/>
      <c r="AF67" s="429">
        <f>AF17</f>
        <v>1.66</v>
      </c>
      <c r="AG67" s="429"/>
      <c r="AH67" s="429">
        <f>AH17</f>
        <v>1.66</v>
      </c>
      <c r="AI67" s="429"/>
      <c r="AJ67" s="429">
        <f>AJ17</f>
        <v>1.66</v>
      </c>
      <c r="AK67" s="429"/>
      <c r="AL67" s="429">
        <f>AL17</f>
        <v>1.66</v>
      </c>
    </row>
    <row r="68" spans="1:38" ht="16.5" thickBot="1">
      <c r="A68" s="931" t="s">
        <v>134</v>
      </c>
      <c r="B68" s="930"/>
      <c r="C68" s="431">
        <f t="shared" ref="C68:H68" si="77">C63</f>
        <v>5405907.129999999</v>
      </c>
      <c r="D68" s="524">
        <f t="shared" si="77"/>
        <v>5.2699999999999987</v>
      </c>
      <c r="E68" s="431">
        <f t="shared" si="77"/>
        <v>5408218.1399999997</v>
      </c>
      <c r="F68" s="524">
        <f t="shared" si="77"/>
        <v>5.2699999999999987</v>
      </c>
      <c r="G68" s="431">
        <f t="shared" si="77"/>
        <v>5413850.4799999995</v>
      </c>
      <c r="H68" s="524">
        <f t="shared" si="77"/>
        <v>5.2999999999999989</v>
      </c>
      <c r="I68" s="431">
        <f t="shared" ref="I68:P68" si="78">I63</f>
        <v>5339694.7399999993</v>
      </c>
      <c r="J68" s="524">
        <f t="shared" si="78"/>
        <v>5.2299999999999986</v>
      </c>
      <c r="K68" s="431">
        <f t="shared" si="78"/>
        <v>5341670.67</v>
      </c>
      <c r="L68" s="524">
        <f t="shared" si="78"/>
        <v>5.2299999999999995</v>
      </c>
      <c r="M68" s="431">
        <f t="shared" si="78"/>
        <v>5347598.49</v>
      </c>
      <c r="N68" s="524">
        <f t="shared" si="78"/>
        <v>5.2399999999999984</v>
      </c>
      <c r="O68" s="431">
        <f t="shared" si="78"/>
        <v>5295616.839999998</v>
      </c>
      <c r="P68" s="524">
        <f t="shared" si="78"/>
        <v>5.1799999999999988</v>
      </c>
      <c r="Q68" s="431">
        <f t="shared" ref="Q68:V68" si="79">Q63</f>
        <v>5298547.2399999984</v>
      </c>
      <c r="R68" s="524">
        <f t="shared" si="79"/>
        <v>5.1799999999999988</v>
      </c>
      <c r="S68" s="431">
        <f t="shared" si="79"/>
        <v>5300535.8499999978</v>
      </c>
      <c r="T68" s="524">
        <f t="shared" si="79"/>
        <v>5.1799999999999988</v>
      </c>
      <c r="U68" s="431">
        <f t="shared" si="79"/>
        <v>5302524.4099999992</v>
      </c>
      <c r="V68" s="524">
        <f t="shared" si="79"/>
        <v>5.1899999999999986</v>
      </c>
      <c r="W68" s="431">
        <f t="shared" ref="W68:X68" si="80">W63</f>
        <v>5308490.1599999992</v>
      </c>
      <c r="X68" s="524">
        <f t="shared" si="80"/>
        <v>5.169999999999999</v>
      </c>
      <c r="Y68" s="431">
        <f t="shared" ref="Y68:Z68" si="81">Y63</f>
        <v>5310478.7299999995</v>
      </c>
      <c r="Z68" s="524">
        <f t="shared" si="81"/>
        <v>5.1899999999999986</v>
      </c>
      <c r="AA68" s="431">
        <f t="shared" ref="AA68:AB68" si="82">AA63</f>
        <v>5288807.1500000004</v>
      </c>
      <c r="AB68" s="524">
        <f t="shared" si="82"/>
        <v>5.1699999999999982</v>
      </c>
      <c r="AC68" s="431">
        <f t="shared" ref="AC68:AD68" si="83">AC63</f>
        <v>5412511.2100000009</v>
      </c>
      <c r="AD68" s="524">
        <f t="shared" si="83"/>
        <v>5.2799999999999985</v>
      </c>
      <c r="AE68" s="431">
        <f t="shared" ref="AE68:AF68" si="84">AE63</f>
        <v>5515446.1299999999</v>
      </c>
      <c r="AF68" s="524">
        <f t="shared" si="84"/>
        <v>5.3799999999999981</v>
      </c>
      <c r="AG68" s="431">
        <f t="shared" ref="AG68:AH68" si="85">AG63</f>
        <v>5420449.209999999</v>
      </c>
      <c r="AH68" s="524">
        <f t="shared" si="85"/>
        <v>5.2799999999999985</v>
      </c>
      <c r="AI68" s="431">
        <f t="shared" ref="AI68:AJ68" si="86">AI63</f>
        <v>5430564.0499999989</v>
      </c>
      <c r="AJ68" s="524">
        <f t="shared" si="86"/>
        <v>5.299999999999998</v>
      </c>
      <c r="AK68" s="431">
        <f t="shared" ref="AK68:AL68" si="87">AK63</f>
        <v>5432558.7399999993</v>
      </c>
      <c r="AL68" s="524">
        <f t="shared" si="87"/>
        <v>5.2899999999999983</v>
      </c>
    </row>
    <row r="69" spans="1:38" ht="16.5" thickBot="1">
      <c r="A69" s="151"/>
      <c r="B69" s="152" t="s">
        <v>126</v>
      </c>
      <c r="C69" s="433">
        <f t="shared" ref="C69:H69" si="88">SUM(C64:C68)</f>
        <v>102684731.78</v>
      </c>
      <c r="D69" s="525">
        <f t="shared" si="88"/>
        <v>99.999999999999986</v>
      </c>
      <c r="E69" s="433">
        <f t="shared" si="88"/>
        <v>102753373.33</v>
      </c>
      <c r="F69" s="525">
        <f t="shared" si="88"/>
        <v>100.00999999999998</v>
      </c>
      <c r="G69" s="433">
        <f t="shared" si="88"/>
        <v>102249905.23000002</v>
      </c>
      <c r="H69" s="525">
        <f t="shared" si="88"/>
        <v>99.999999999999986</v>
      </c>
      <c r="I69" s="433">
        <f t="shared" ref="I69:P69" si="89">SUM(I64:I68)</f>
        <v>102160416.23999999</v>
      </c>
      <c r="J69" s="525">
        <f t="shared" si="89"/>
        <v>100</v>
      </c>
      <c r="K69" s="433">
        <f t="shared" si="89"/>
        <v>102233617.09999999</v>
      </c>
      <c r="L69" s="525">
        <f t="shared" si="89"/>
        <v>100</v>
      </c>
      <c r="M69" s="433">
        <f t="shared" si="89"/>
        <v>102292263.56</v>
      </c>
      <c r="N69" s="525">
        <f t="shared" si="89"/>
        <v>99.999999999999986</v>
      </c>
      <c r="O69" s="433">
        <f t="shared" si="89"/>
        <v>102383842.57000001</v>
      </c>
      <c r="P69" s="525">
        <f t="shared" si="89"/>
        <v>100</v>
      </c>
      <c r="Q69" s="433">
        <f t="shared" ref="Q69:V69" si="90">SUM(Q64:Q68)</f>
        <v>102350142.03</v>
      </c>
      <c r="R69" s="525">
        <f t="shared" si="90"/>
        <v>99.999999999999986</v>
      </c>
      <c r="S69" s="433">
        <f t="shared" si="90"/>
        <v>102347803.31999999</v>
      </c>
      <c r="T69" s="525">
        <f t="shared" si="90"/>
        <v>99.999999999999986</v>
      </c>
      <c r="U69" s="433">
        <f t="shared" si="90"/>
        <v>102478239.64</v>
      </c>
      <c r="V69" s="525">
        <f t="shared" si="90"/>
        <v>100</v>
      </c>
      <c r="W69" s="433">
        <f t="shared" ref="W69:X69" si="91">SUM(W64:W68)</f>
        <v>102560882.83999999</v>
      </c>
      <c r="X69" s="525">
        <f t="shared" si="91"/>
        <v>100</v>
      </c>
      <c r="Y69" s="433">
        <f t="shared" ref="Y69:Z69" si="92">SUM(Y64:Y68)</f>
        <v>102480437.34999999</v>
      </c>
      <c r="Z69" s="525">
        <f t="shared" si="92"/>
        <v>99.999999999999986</v>
      </c>
      <c r="AA69" s="433">
        <f t="shared" ref="AA69:AB69" si="93">SUM(AA64:AA68)</f>
        <v>102438492.75000001</v>
      </c>
      <c r="AB69" s="525">
        <f t="shared" si="93"/>
        <v>99.999999999999986</v>
      </c>
      <c r="AC69" s="433">
        <f t="shared" ref="AC69:AD69" si="94">SUM(AC64:AC68)</f>
        <v>102525591.15000001</v>
      </c>
      <c r="AD69" s="525">
        <f t="shared" si="94"/>
        <v>100</v>
      </c>
      <c r="AE69" s="433">
        <f t="shared" ref="AE69:AF69" si="95">SUM(AE64:AE68)</f>
        <v>102496308.3</v>
      </c>
      <c r="AF69" s="525">
        <f t="shared" si="95"/>
        <v>100</v>
      </c>
      <c r="AG69" s="433">
        <f t="shared" ref="AG69:AH69" si="96">SUM(AG64:AG68)</f>
        <v>102581831.97999999</v>
      </c>
      <c r="AH69" s="525">
        <f t="shared" si="96"/>
        <v>100</v>
      </c>
      <c r="AI69" s="433">
        <f t="shared" ref="AI69:AJ69" si="97">SUM(AI64:AI68)</f>
        <v>102566367.30000001</v>
      </c>
      <c r="AJ69" s="525">
        <f t="shared" si="97"/>
        <v>100</v>
      </c>
      <c r="AK69" s="433">
        <f t="shared" ref="AK69:AL69" si="98">SUM(AK64:AK68)</f>
        <v>102657072.97</v>
      </c>
      <c r="AL69" s="525">
        <f t="shared" si="98"/>
        <v>99.999999999999986</v>
      </c>
    </row>
  </sheetData>
  <mergeCells count="34">
    <mergeCell ref="A68:B68"/>
    <mergeCell ref="A17:B17"/>
    <mergeCell ref="A21:B21"/>
    <mergeCell ref="A34:B34"/>
    <mergeCell ref="A35:B35"/>
    <mergeCell ref="A36:B36"/>
    <mergeCell ref="A56:B56"/>
    <mergeCell ref="A63:B63"/>
    <mergeCell ref="A58:B58"/>
    <mergeCell ref="A60:B60"/>
    <mergeCell ref="A59:B59"/>
    <mergeCell ref="A57:B57"/>
    <mergeCell ref="A55:B55"/>
    <mergeCell ref="A54:B54"/>
    <mergeCell ref="A14:B14"/>
    <mergeCell ref="G1:H1"/>
    <mergeCell ref="C1:D1"/>
    <mergeCell ref="A9:B9"/>
    <mergeCell ref="AI1:AJ1"/>
    <mergeCell ref="S1:T1"/>
    <mergeCell ref="E1:F1"/>
    <mergeCell ref="U1:V1"/>
    <mergeCell ref="Q1:R1"/>
    <mergeCell ref="I1:J1"/>
    <mergeCell ref="AC1:AD1"/>
    <mergeCell ref="AA1:AB1"/>
    <mergeCell ref="M1:N1"/>
    <mergeCell ref="O1:P1"/>
    <mergeCell ref="AK1:AL1"/>
    <mergeCell ref="AG1:AH1"/>
    <mergeCell ref="W1:X1"/>
    <mergeCell ref="Y1:Z1"/>
    <mergeCell ref="K1:L1"/>
    <mergeCell ref="AE1:AF1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76"/>
  <sheetViews>
    <sheetView topLeftCell="AB34" workbookViewId="0">
      <selection activeCell="C52" sqref="C52"/>
    </sheetView>
  </sheetViews>
  <sheetFormatPr defaultRowHeight="15.75"/>
  <cols>
    <col min="1" max="1" width="38.42578125" style="56" bestFit="1" customWidth="1"/>
    <col min="2" max="2" width="22.85546875" style="56" customWidth="1"/>
    <col min="3" max="3" width="15.85546875" style="26" customWidth="1"/>
    <col min="4" max="4" width="8.42578125" style="26" bestFit="1" customWidth="1"/>
    <col min="5" max="5" width="15.42578125" style="26" bestFit="1" customWidth="1"/>
    <col min="6" max="6" width="7.42578125" style="26" customWidth="1"/>
    <col min="7" max="7" width="14.5703125" style="26" customWidth="1"/>
    <col min="8" max="8" width="7.42578125" style="26" customWidth="1"/>
    <col min="9" max="9" width="14.5703125" style="26" customWidth="1"/>
    <col min="10" max="10" width="7.42578125" style="26" customWidth="1"/>
    <col min="11" max="11" width="14.5703125" style="26" customWidth="1"/>
    <col min="12" max="12" width="7.42578125" style="26" customWidth="1"/>
    <col min="13" max="13" width="14.5703125" style="26" customWidth="1"/>
    <col min="14" max="14" width="8.42578125" style="26" customWidth="1"/>
    <col min="15" max="15" width="17.28515625" style="56" customWidth="1"/>
    <col min="16" max="16" width="9.5703125" style="56" customWidth="1"/>
    <col min="17" max="17" width="17.28515625" style="56" customWidth="1"/>
    <col min="18" max="18" width="9.5703125" style="56" customWidth="1"/>
    <col min="19" max="19" width="17.28515625" style="56" customWidth="1"/>
    <col min="20" max="20" width="9.5703125" style="56" customWidth="1"/>
    <col min="21" max="21" width="17.28515625" style="56" customWidth="1"/>
    <col min="22" max="22" width="9.5703125" style="56" customWidth="1"/>
    <col min="23" max="23" width="17.28515625" style="56" customWidth="1"/>
    <col min="24" max="24" width="9.5703125" style="56" customWidth="1"/>
    <col min="25" max="25" width="17.28515625" style="56" customWidth="1"/>
    <col min="26" max="26" width="9.5703125" style="56" customWidth="1"/>
    <col min="27" max="27" width="17.28515625" style="56" customWidth="1"/>
    <col min="28" max="28" width="9.5703125" style="56" customWidth="1"/>
    <col min="29" max="29" width="17.28515625" style="56" customWidth="1"/>
    <col min="30" max="30" width="9.5703125" style="56" customWidth="1"/>
    <col min="31" max="31" width="17.28515625" style="56" customWidth="1"/>
    <col min="32" max="32" width="9.5703125" style="56" customWidth="1"/>
    <col min="33" max="33" width="17.28515625" style="56" customWidth="1"/>
    <col min="34" max="34" width="9.5703125" style="56" customWidth="1"/>
    <col min="35" max="35" width="17.28515625" style="56" customWidth="1"/>
    <col min="36" max="36" width="9.5703125" style="56" customWidth="1"/>
    <col min="37" max="37" width="17.28515625" style="56" customWidth="1"/>
    <col min="38" max="38" width="9.5703125" style="56" customWidth="1"/>
    <col min="39" max="39" width="17.28515625" style="56" customWidth="1"/>
    <col min="40" max="40" width="9.5703125" style="56" customWidth="1"/>
    <col min="41" max="41" width="17.28515625" style="56" customWidth="1"/>
    <col min="42" max="42" width="9.5703125" style="56" customWidth="1"/>
    <col min="43" max="43" width="17.28515625" style="56" customWidth="1"/>
    <col min="44" max="44" width="9.5703125" style="56" customWidth="1"/>
    <col min="45" max="45" width="17.28515625" style="56" bestFit="1" customWidth="1"/>
    <col min="46" max="46" width="9.5703125" style="56" bestFit="1" customWidth="1"/>
    <col min="47" max="47" width="14.28515625" style="56" bestFit="1" customWidth="1"/>
    <col min="48" max="16384" width="9.140625" style="56"/>
  </cols>
  <sheetData>
    <row r="1" spans="1:47">
      <c r="C1" s="895">
        <v>1</v>
      </c>
      <c r="D1" s="896"/>
      <c r="E1" s="895">
        <v>2</v>
      </c>
      <c r="F1" s="896"/>
      <c r="G1" s="895">
        <v>3</v>
      </c>
      <c r="H1" s="896"/>
      <c r="I1" s="895">
        <v>5</v>
      </c>
      <c r="J1" s="896"/>
      <c r="K1" s="895">
        <v>6</v>
      </c>
      <c r="L1" s="896"/>
      <c r="M1" s="895">
        <v>9</v>
      </c>
      <c r="N1" s="896"/>
      <c r="O1" s="909">
        <v>10</v>
      </c>
      <c r="P1" s="910"/>
      <c r="Q1" s="909">
        <v>11</v>
      </c>
      <c r="R1" s="910"/>
      <c r="S1" s="909">
        <v>12</v>
      </c>
      <c r="T1" s="910"/>
      <c r="U1" s="909">
        <v>13</v>
      </c>
      <c r="V1" s="910"/>
      <c r="W1" s="909">
        <v>16</v>
      </c>
      <c r="X1" s="910"/>
      <c r="Y1" s="909">
        <v>17</v>
      </c>
      <c r="Z1" s="910"/>
      <c r="AA1" s="909">
        <v>18</v>
      </c>
      <c r="AB1" s="910"/>
      <c r="AC1" s="909">
        <v>19</v>
      </c>
      <c r="AD1" s="910"/>
      <c r="AE1" s="909">
        <v>20</v>
      </c>
      <c r="AF1" s="910"/>
      <c r="AG1" s="909">
        <v>23</v>
      </c>
      <c r="AH1" s="910"/>
      <c r="AI1" s="909">
        <v>24</v>
      </c>
      <c r="AJ1" s="910"/>
      <c r="AK1" s="909">
        <v>25</v>
      </c>
      <c r="AL1" s="910"/>
      <c r="AM1" s="909">
        <v>26</v>
      </c>
      <c r="AN1" s="910"/>
      <c r="AO1" s="909">
        <v>27</v>
      </c>
      <c r="AP1" s="910"/>
      <c r="AQ1" s="909">
        <v>30</v>
      </c>
      <c r="AR1" s="910"/>
      <c r="AS1" s="909">
        <v>31</v>
      </c>
      <c r="AT1" s="910"/>
    </row>
    <row r="2" spans="1:47">
      <c r="A2" s="57" t="s">
        <v>16</v>
      </c>
      <c r="B2" s="58" t="s">
        <v>15</v>
      </c>
      <c r="C2" s="32">
        <v>8307919.5499999998</v>
      </c>
      <c r="D2" s="157">
        <v>8.2100000000000009</v>
      </c>
      <c r="E2" s="32">
        <v>8314785</v>
      </c>
      <c r="F2" s="157">
        <v>8.19</v>
      </c>
      <c r="G2" s="32">
        <v>8321840</v>
      </c>
      <c r="H2" s="157">
        <v>8.23</v>
      </c>
      <c r="I2" s="32">
        <v>8328385</v>
      </c>
      <c r="J2" s="157">
        <v>8.2200000000000006</v>
      </c>
      <c r="K2" s="32">
        <v>8331700</v>
      </c>
      <c r="L2" s="157">
        <v>8.2200000000000006</v>
      </c>
      <c r="M2" s="32">
        <v>8341475</v>
      </c>
      <c r="N2" s="157">
        <v>8.24</v>
      </c>
      <c r="O2" s="59">
        <v>8346490</v>
      </c>
      <c r="P2" s="60">
        <v>8.23</v>
      </c>
      <c r="Q2" s="59">
        <v>8349720</v>
      </c>
      <c r="R2" s="60">
        <v>8.24</v>
      </c>
      <c r="S2" s="199">
        <v>8352950</v>
      </c>
      <c r="T2" s="200">
        <v>8.25</v>
      </c>
      <c r="U2" s="199">
        <v>8356095</v>
      </c>
      <c r="V2" s="200">
        <v>8.24</v>
      </c>
      <c r="W2" s="199">
        <v>8365700</v>
      </c>
      <c r="X2" s="200">
        <v>8.24</v>
      </c>
      <c r="Y2" s="199">
        <v>8377600</v>
      </c>
      <c r="Z2" s="200">
        <v>8.24</v>
      </c>
      <c r="AA2" s="199">
        <v>8380660</v>
      </c>
      <c r="AB2" s="200">
        <v>8.24</v>
      </c>
      <c r="AC2" s="199">
        <v>8383635</v>
      </c>
      <c r="AD2" s="200">
        <v>8.26</v>
      </c>
      <c r="AE2" s="199">
        <v>8386610</v>
      </c>
      <c r="AF2" s="200">
        <v>8.26</v>
      </c>
      <c r="AG2" s="199">
        <v>8395620</v>
      </c>
      <c r="AH2" s="200">
        <v>8.24</v>
      </c>
      <c r="AI2" s="199">
        <v>8391200</v>
      </c>
      <c r="AJ2" s="200">
        <v>8.24</v>
      </c>
      <c r="AK2" s="199">
        <v>8394345</v>
      </c>
      <c r="AL2" s="200">
        <v>8.25</v>
      </c>
      <c r="AM2" s="199">
        <v>8397490</v>
      </c>
      <c r="AN2" s="200">
        <v>8.25</v>
      </c>
      <c r="AO2" s="199">
        <v>8400635</v>
      </c>
      <c r="AP2" s="200">
        <v>8.24</v>
      </c>
      <c r="AQ2" s="199">
        <v>8409985</v>
      </c>
      <c r="AR2" s="200">
        <v>8.27</v>
      </c>
      <c r="AS2" s="233">
        <v>8417210</v>
      </c>
      <c r="AT2" s="230">
        <v>8.27</v>
      </c>
    </row>
    <row r="3" spans="1:47">
      <c r="A3" s="57" t="s">
        <v>17</v>
      </c>
      <c r="B3" s="58" t="s">
        <v>15</v>
      </c>
      <c r="C3" s="32">
        <v>12746950.039999999</v>
      </c>
      <c r="D3" s="157">
        <v>12.6</v>
      </c>
      <c r="E3" s="32">
        <v>12759132</v>
      </c>
      <c r="F3" s="157">
        <v>12.57</v>
      </c>
      <c r="G3" s="32">
        <v>12772778.800000001</v>
      </c>
      <c r="H3" s="157">
        <v>12.63</v>
      </c>
      <c r="I3" s="32">
        <v>12784297.199999999</v>
      </c>
      <c r="J3" s="157">
        <v>12.61</v>
      </c>
      <c r="K3" s="32">
        <v>12790181.6</v>
      </c>
      <c r="L3" s="157">
        <v>12.61</v>
      </c>
      <c r="M3" s="32">
        <v>12807459.199999999</v>
      </c>
      <c r="N3" s="157">
        <v>12.64</v>
      </c>
      <c r="O3" s="59">
        <v>12819102.800000001</v>
      </c>
      <c r="P3" s="60">
        <v>12.65</v>
      </c>
      <c r="Q3" s="59">
        <v>12824862</v>
      </c>
      <c r="R3" s="60">
        <v>12.66</v>
      </c>
      <c r="S3" s="201">
        <v>12830621.199999999</v>
      </c>
      <c r="T3" s="200">
        <v>12.67</v>
      </c>
      <c r="U3" s="201">
        <v>12836380.4</v>
      </c>
      <c r="V3" s="200">
        <v>12.66</v>
      </c>
      <c r="W3" s="201">
        <v>12853532.800000001</v>
      </c>
      <c r="X3" s="200">
        <v>12.66</v>
      </c>
      <c r="Y3" s="201">
        <v>12884582.4</v>
      </c>
      <c r="Z3" s="200">
        <v>12.68</v>
      </c>
      <c r="AA3" s="201">
        <v>12890216.4</v>
      </c>
      <c r="AB3" s="200">
        <v>12.68</v>
      </c>
      <c r="AC3" s="201">
        <v>12895850.4</v>
      </c>
      <c r="AD3" s="200">
        <v>12.71</v>
      </c>
      <c r="AE3" s="201">
        <v>12901484.4</v>
      </c>
      <c r="AF3" s="200">
        <v>12.71</v>
      </c>
      <c r="AG3" s="201">
        <v>12918386.4</v>
      </c>
      <c r="AH3" s="200">
        <v>12.68</v>
      </c>
      <c r="AI3" s="201">
        <v>12896852</v>
      </c>
      <c r="AJ3" s="200">
        <v>12.67</v>
      </c>
      <c r="AK3" s="201">
        <v>12902486</v>
      </c>
      <c r="AL3" s="200">
        <v>12.67</v>
      </c>
      <c r="AM3" s="201">
        <v>12908245.199999999</v>
      </c>
      <c r="AN3" s="200">
        <v>12.67</v>
      </c>
      <c r="AO3" s="201">
        <v>12913879.199999999</v>
      </c>
      <c r="AP3" s="200">
        <v>12.68</v>
      </c>
      <c r="AQ3" s="201">
        <v>12930906.4</v>
      </c>
      <c r="AR3" s="200">
        <v>12.72</v>
      </c>
      <c r="AS3" s="234">
        <v>12954819.6</v>
      </c>
      <c r="AT3" s="230">
        <v>12.72</v>
      </c>
    </row>
    <row r="4" spans="1:47">
      <c r="A4" s="57" t="s">
        <v>18</v>
      </c>
      <c r="B4" s="58" t="s">
        <v>15</v>
      </c>
      <c r="C4" s="32">
        <v>7857150.9500000002</v>
      </c>
      <c r="D4" s="157">
        <v>7.76</v>
      </c>
      <c r="E4" s="32">
        <v>7865135</v>
      </c>
      <c r="F4" s="157">
        <v>7.75</v>
      </c>
      <c r="G4" s="32">
        <v>7872785</v>
      </c>
      <c r="H4" s="157">
        <v>7.79</v>
      </c>
      <c r="I4" s="32">
        <v>7880350</v>
      </c>
      <c r="J4" s="157">
        <v>7.78</v>
      </c>
      <c r="K4" s="32">
        <v>7884090</v>
      </c>
      <c r="L4" s="157">
        <v>7.78</v>
      </c>
      <c r="M4" s="32">
        <v>7895480</v>
      </c>
      <c r="N4" s="157">
        <v>7.8</v>
      </c>
      <c r="O4" s="59">
        <v>7903640</v>
      </c>
      <c r="P4" s="60">
        <v>7.8</v>
      </c>
      <c r="Q4" s="59">
        <v>7907380</v>
      </c>
      <c r="R4" s="60">
        <v>7.8</v>
      </c>
      <c r="S4" s="202">
        <v>7911120</v>
      </c>
      <c r="T4" s="200">
        <v>7.8100000000000005</v>
      </c>
      <c r="U4" s="202">
        <v>7914860</v>
      </c>
      <c r="V4" s="200">
        <v>7.8</v>
      </c>
      <c r="W4" s="202">
        <v>7926080</v>
      </c>
      <c r="X4" s="200">
        <v>7.81</v>
      </c>
      <c r="Y4" s="202">
        <v>7945715</v>
      </c>
      <c r="Z4" s="200">
        <v>7.82</v>
      </c>
      <c r="AA4" s="202">
        <v>7949455</v>
      </c>
      <c r="AB4" s="200">
        <v>7.82</v>
      </c>
      <c r="AC4" s="202">
        <v>7953195</v>
      </c>
      <c r="AD4" s="200">
        <v>7.84</v>
      </c>
      <c r="AE4" s="202">
        <v>7957020</v>
      </c>
      <c r="AF4" s="200">
        <v>7.84</v>
      </c>
      <c r="AG4" s="202">
        <v>7968155</v>
      </c>
      <c r="AH4" s="200">
        <v>7.82</v>
      </c>
      <c r="AI4" s="202">
        <v>7952685</v>
      </c>
      <c r="AJ4" s="200">
        <v>7.81</v>
      </c>
      <c r="AK4" s="202">
        <v>7956425</v>
      </c>
      <c r="AL4" s="200">
        <v>7.82</v>
      </c>
      <c r="AM4" s="202">
        <v>7960165</v>
      </c>
      <c r="AN4" s="200">
        <v>7.82</v>
      </c>
      <c r="AO4" s="202">
        <v>7963905</v>
      </c>
      <c r="AP4" s="200">
        <v>7.82</v>
      </c>
      <c r="AQ4" s="202">
        <v>7975125</v>
      </c>
      <c r="AR4" s="200">
        <v>7.84</v>
      </c>
      <c r="AS4" s="231">
        <v>7991785</v>
      </c>
      <c r="AT4" s="230">
        <v>7.85</v>
      </c>
    </row>
    <row r="5" spans="1:47">
      <c r="A5" s="57" t="s">
        <v>19</v>
      </c>
      <c r="B5" s="58" t="s">
        <v>15</v>
      </c>
      <c r="C5" s="33">
        <v>3587417.28</v>
      </c>
      <c r="D5" s="157">
        <v>3.55</v>
      </c>
      <c r="E5" s="33">
        <v>3591216</v>
      </c>
      <c r="F5" s="157">
        <v>3.54</v>
      </c>
      <c r="G5" s="33">
        <v>3593844</v>
      </c>
      <c r="H5" s="157">
        <v>3.55</v>
      </c>
      <c r="I5" s="33">
        <v>3597444</v>
      </c>
      <c r="J5" s="157">
        <v>3.55</v>
      </c>
      <c r="K5" s="33">
        <v>3599244</v>
      </c>
      <c r="L5" s="157">
        <v>3.55</v>
      </c>
      <c r="M5" s="33">
        <v>3604644</v>
      </c>
      <c r="N5" s="157">
        <v>3.56</v>
      </c>
      <c r="O5" s="61">
        <v>3608784</v>
      </c>
      <c r="P5" s="60">
        <v>3.56</v>
      </c>
      <c r="Q5" s="61">
        <v>3610584</v>
      </c>
      <c r="R5" s="60">
        <v>3.56</v>
      </c>
      <c r="S5" s="203">
        <v>3612384</v>
      </c>
      <c r="T5" s="200">
        <v>3.57</v>
      </c>
      <c r="U5" s="203">
        <v>3614184</v>
      </c>
      <c r="V5" s="200">
        <v>3.56</v>
      </c>
      <c r="W5" s="203">
        <v>3619512</v>
      </c>
      <c r="X5" s="200">
        <v>3.56</v>
      </c>
      <c r="Y5" s="203">
        <v>3627612</v>
      </c>
      <c r="Z5" s="200">
        <v>3.57</v>
      </c>
      <c r="AA5" s="203">
        <v>3629412</v>
      </c>
      <c r="AB5" s="200">
        <v>3.57</v>
      </c>
      <c r="AC5" s="203">
        <v>3631212</v>
      </c>
      <c r="AD5" s="200">
        <v>3.58</v>
      </c>
      <c r="AE5" s="212">
        <v>3633012</v>
      </c>
      <c r="AF5" s="200">
        <v>3.58</v>
      </c>
      <c r="AG5" s="212">
        <v>3638448</v>
      </c>
      <c r="AH5" s="200">
        <v>3.57</v>
      </c>
      <c r="AI5" s="212">
        <v>3631068</v>
      </c>
      <c r="AJ5" s="200">
        <v>3.57</v>
      </c>
      <c r="AK5" s="212">
        <v>3632868</v>
      </c>
      <c r="AL5" s="200">
        <v>3.57</v>
      </c>
      <c r="AM5" s="212">
        <v>3634668</v>
      </c>
      <c r="AN5" s="200">
        <v>3.57</v>
      </c>
      <c r="AO5" s="212">
        <v>3636468</v>
      </c>
      <c r="AP5" s="200">
        <v>3.57</v>
      </c>
      <c r="AQ5" s="212">
        <v>3641868</v>
      </c>
      <c r="AR5" s="200">
        <v>3.58</v>
      </c>
      <c r="AS5" s="232">
        <v>3649500</v>
      </c>
      <c r="AT5" s="230">
        <v>3.58</v>
      </c>
    </row>
    <row r="6" spans="1:47">
      <c r="A6" s="57" t="s">
        <v>20</v>
      </c>
      <c r="B6" s="58" t="s">
        <v>15</v>
      </c>
      <c r="C6" s="32">
        <v>2036917.89</v>
      </c>
      <c r="D6" s="157">
        <v>2.0099999999999998</v>
      </c>
      <c r="E6" s="32">
        <v>2039226</v>
      </c>
      <c r="F6" s="157">
        <v>2.0099999999999998</v>
      </c>
      <c r="G6" s="32">
        <v>2039646</v>
      </c>
      <c r="H6" s="157">
        <v>2.02</v>
      </c>
      <c r="I6" s="32">
        <v>2041830</v>
      </c>
      <c r="J6" s="157">
        <v>2.0099999999999998</v>
      </c>
      <c r="K6" s="32">
        <v>2042922</v>
      </c>
      <c r="L6" s="157">
        <v>2.0099999999999998</v>
      </c>
      <c r="M6" s="32">
        <v>2046198</v>
      </c>
      <c r="N6" s="157">
        <v>2.02</v>
      </c>
      <c r="O6" s="59">
        <v>2049033</v>
      </c>
      <c r="P6" s="60">
        <v>2.02</v>
      </c>
      <c r="Q6" s="59">
        <v>2050104</v>
      </c>
      <c r="R6" s="60">
        <v>2.02</v>
      </c>
      <c r="S6" s="202">
        <v>2051196</v>
      </c>
      <c r="T6" s="200">
        <v>2.0299999999999998</v>
      </c>
      <c r="U6" s="202">
        <v>2052288</v>
      </c>
      <c r="V6" s="200">
        <v>2.02</v>
      </c>
      <c r="W6" s="202">
        <v>2035974.78</v>
      </c>
      <c r="X6" s="200">
        <v>1.9999999999999998</v>
      </c>
      <c r="Y6" s="208">
        <v>2039546.46</v>
      </c>
      <c r="Z6" s="205">
        <v>2.0099999999999998</v>
      </c>
      <c r="AA6" s="208">
        <v>2034697.35</v>
      </c>
      <c r="AB6" s="205">
        <v>2</v>
      </c>
      <c r="AC6" s="213">
        <v>2061171</v>
      </c>
      <c r="AD6" s="200">
        <v>2.0299999999999998</v>
      </c>
      <c r="AE6" s="213">
        <v>2062284</v>
      </c>
      <c r="AF6" s="200">
        <v>2.0299999999999998</v>
      </c>
      <c r="AG6" s="213">
        <v>2065602</v>
      </c>
      <c r="AH6" s="200">
        <v>2.0299999999999998</v>
      </c>
      <c r="AI6" s="213">
        <v>2061171</v>
      </c>
      <c r="AJ6" s="200">
        <v>2.02</v>
      </c>
      <c r="AK6" s="213">
        <v>2062284</v>
      </c>
      <c r="AL6" s="200">
        <v>2.0299999999999998</v>
      </c>
      <c r="AM6" s="213">
        <v>2063376</v>
      </c>
      <c r="AN6" s="200">
        <v>2.0299999999999998</v>
      </c>
      <c r="AO6" s="213">
        <v>2064489</v>
      </c>
      <c r="AP6" s="200">
        <v>2.0299999999999998</v>
      </c>
      <c r="AQ6" s="213">
        <v>2067786</v>
      </c>
      <c r="AR6" s="200">
        <v>2.0399999999999996</v>
      </c>
      <c r="AS6" s="231">
        <v>2071818</v>
      </c>
      <c r="AT6" s="230">
        <v>2.0299999999999998</v>
      </c>
    </row>
    <row r="7" spans="1:47">
      <c r="A7" s="57" t="s">
        <v>21</v>
      </c>
      <c r="B7" s="58" t="s">
        <v>15</v>
      </c>
      <c r="C7" s="32">
        <v>8429453.8900000006</v>
      </c>
      <c r="D7" s="157">
        <v>8.33</v>
      </c>
      <c r="E7" s="32">
        <v>8439109.9100000001</v>
      </c>
      <c r="F7" s="157">
        <v>8.31</v>
      </c>
      <c r="G7" s="32">
        <v>8439109.9100000001</v>
      </c>
      <c r="H7" s="157">
        <v>8.35</v>
      </c>
      <c r="I7" s="32">
        <v>8448362.6500000004</v>
      </c>
      <c r="J7" s="157">
        <v>8.34</v>
      </c>
      <c r="K7" s="32">
        <v>8452901.7300000004</v>
      </c>
      <c r="L7" s="157">
        <v>8.34</v>
      </c>
      <c r="M7" s="32">
        <v>8466693.5500000007</v>
      </c>
      <c r="N7" s="157">
        <v>8.36</v>
      </c>
      <c r="O7" s="59">
        <v>8479088.7300000004</v>
      </c>
      <c r="P7" s="60">
        <v>8.3699999999999992</v>
      </c>
      <c r="Q7" s="59">
        <v>8483627.8100000005</v>
      </c>
      <c r="R7" s="60">
        <v>8.3699999999999992</v>
      </c>
      <c r="S7" s="202">
        <v>8488166.8900000006</v>
      </c>
      <c r="T7" s="200">
        <v>8.39</v>
      </c>
      <c r="U7" s="202">
        <v>8492793.2599999998</v>
      </c>
      <c r="V7" s="200">
        <v>8.3699999999999992</v>
      </c>
      <c r="W7" s="202">
        <v>8506497.7899999991</v>
      </c>
      <c r="X7" s="200">
        <v>8.3800000000000008</v>
      </c>
      <c r="Y7" s="202">
        <v>8518631.0999999996</v>
      </c>
      <c r="Z7" s="200">
        <v>8.3800000000000008</v>
      </c>
      <c r="AA7" s="202">
        <v>8523344.7599999998</v>
      </c>
      <c r="AB7" s="200">
        <v>8.39</v>
      </c>
      <c r="AC7" s="202">
        <v>8527971.1300000008</v>
      </c>
      <c r="AD7" s="200">
        <v>8.41</v>
      </c>
      <c r="AE7" s="202">
        <v>8532684.7899999991</v>
      </c>
      <c r="AF7" s="200">
        <v>8.41</v>
      </c>
      <c r="AG7" s="202">
        <v>8546651.1899999995</v>
      </c>
      <c r="AH7" s="200">
        <v>8.39</v>
      </c>
      <c r="AI7" s="202">
        <v>8528145.7100000009</v>
      </c>
      <c r="AJ7" s="200">
        <v>8.3800000000000008</v>
      </c>
      <c r="AK7" s="202">
        <v>8532859.3699999992</v>
      </c>
      <c r="AL7" s="200">
        <v>8.3800000000000008</v>
      </c>
      <c r="AM7" s="202">
        <v>8537485.7400000002</v>
      </c>
      <c r="AN7" s="200">
        <v>8.3800000000000008</v>
      </c>
      <c r="AO7" s="202">
        <v>8542112.1099999994</v>
      </c>
      <c r="AP7" s="200">
        <v>8.39</v>
      </c>
      <c r="AQ7" s="202">
        <v>8556078.5099999998</v>
      </c>
      <c r="AR7" s="200">
        <v>8.42</v>
      </c>
      <c r="AS7" s="231">
        <v>8571878</v>
      </c>
      <c r="AT7" s="230">
        <v>8.42</v>
      </c>
    </row>
    <row r="8" spans="1:47">
      <c r="A8" s="57" t="s">
        <v>66</v>
      </c>
      <c r="B8" s="58" t="s">
        <v>15</v>
      </c>
      <c r="C8" s="32">
        <v>5672561.8200000003</v>
      </c>
      <c r="D8" s="157">
        <v>5.6</v>
      </c>
      <c r="E8" s="32">
        <v>5679476</v>
      </c>
      <c r="F8" s="157">
        <v>5.59</v>
      </c>
      <c r="G8" s="45">
        <v>5504174.4800000004</v>
      </c>
      <c r="H8" s="158">
        <v>5.44</v>
      </c>
      <c r="I8" s="32">
        <v>5654710</v>
      </c>
      <c r="J8" s="157">
        <v>5.58</v>
      </c>
      <c r="K8" s="32">
        <v>5658074</v>
      </c>
      <c r="L8" s="157">
        <v>5.58</v>
      </c>
      <c r="M8" s="32">
        <v>5668282</v>
      </c>
      <c r="N8" s="157">
        <v>5.6</v>
      </c>
      <c r="O8" s="59">
        <v>5696354</v>
      </c>
      <c r="P8" s="60">
        <v>5.62</v>
      </c>
      <c r="Q8" s="59">
        <v>5699660</v>
      </c>
      <c r="R8" s="60">
        <v>5.62</v>
      </c>
      <c r="S8" s="204">
        <v>5532922.1799999997</v>
      </c>
      <c r="T8" s="205">
        <v>5.47</v>
      </c>
      <c r="U8" s="203">
        <v>5706330</v>
      </c>
      <c r="V8" s="200">
        <v>5.63</v>
      </c>
      <c r="W8" s="203">
        <v>5716306</v>
      </c>
      <c r="X8" s="200">
        <v>5.63</v>
      </c>
      <c r="Y8" s="203">
        <v>5701284</v>
      </c>
      <c r="Z8" s="200">
        <v>5.61</v>
      </c>
      <c r="AA8" s="203">
        <v>5704590</v>
      </c>
      <c r="AB8" s="200">
        <v>5.61</v>
      </c>
      <c r="AC8" s="203">
        <v>5432327.5599999996</v>
      </c>
      <c r="AD8" s="200">
        <v>5.3599999999999994</v>
      </c>
      <c r="AE8" s="203">
        <v>5443203.7199999997</v>
      </c>
      <c r="AF8" s="200">
        <v>5.36</v>
      </c>
      <c r="AG8" s="203">
        <v>5721352</v>
      </c>
      <c r="AH8" s="200">
        <v>5.61</v>
      </c>
      <c r="AI8" s="203">
        <v>5686320</v>
      </c>
      <c r="AJ8" s="200">
        <v>5.59</v>
      </c>
      <c r="AK8" s="203">
        <v>5689800</v>
      </c>
      <c r="AL8" s="200">
        <v>5.59</v>
      </c>
      <c r="AM8" s="203">
        <v>5693222</v>
      </c>
      <c r="AN8" s="200">
        <v>5.59</v>
      </c>
      <c r="AO8" s="203">
        <v>5696702</v>
      </c>
      <c r="AP8" s="200">
        <v>5.59</v>
      </c>
      <c r="AQ8" s="204">
        <v>5402613.5800000001</v>
      </c>
      <c r="AR8" s="205">
        <v>5.31</v>
      </c>
      <c r="AS8" s="229">
        <v>5406064</v>
      </c>
      <c r="AT8" s="227">
        <v>5.31</v>
      </c>
    </row>
    <row r="9" spans="1:47" ht="16.5" thickBot="1">
      <c r="A9" s="897" t="s">
        <v>22</v>
      </c>
      <c r="B9" s="898"/>
      <c r="C9" s="34">
        <f t="shared" ref="C9:AL9" si="0">SUM(C2:C8)</f>
        <v>48638371.420000002</v>
      </c>
      <c r="D9" s="159">
        <f t="shared" si="0"/>
        <v>48.059999999999995</v>
      </c>
      <c r="E9" s="34">
        <f t="shared" si="0"/>
        <v>48688079.909999996</v>
      </c>
      <c r="F9" s="159">
        <f t="shared" si="0"/>
        <v>47.959999999999994</v>
      </c>
      <c r="G9" s="34">
        <f t="shared" si="0"/>
        <v>48544178.189999998</v>
      </c>
      <c r="H9" s="159">
        <f t="shared" si="0"/>
        <v>48.01</v>
      </c>
      <c r="I9" s="34">
        <f t="shared" si="0"/>
        <v>48735378.850000001</v>
      </c>
      <c r="J9" s="159">
        <f t="shared" si="0"/>
        <v>48.089999999999989</v>
      </c>
      <c r="K9" s="34">
        <f t="shared" si="0"/>
        <v>48759113.329999998</v>
      </c>
      <c r="L9" s="159">
        <f t="shared" si="0"/>
        <v>48.089999999999989</v>
      </c>
      <c r="M9" s="34">
        <f t="shared" si="0"/>
        <v>48830231.75</v>
      </c>
      <c r="N9" s="159">
        <f t="shared" si="0"/>
        <v>48.220000000000006</v>
      </c>
      <c r="O9" s="62">
        <f t="shared" si="0"/>
        <v>48902492.530000001</v>
      </c>
      <c r="P9" s="63">
        <f t="shared" si="0"/>
        <v>48.25</v>
      </c>
      <c r="Q9" s="62">
        <f t="shared" si="0"/>
        <v>48925937.810000002</v>
      </c>
      <c r="R9" s="63">
        <f t="shared" si="0"/>
        <v>48.269999999999996</v>
      </c>
      <c r="S9" s="62">
        <f t="shared" si="0"/>
        <v>48779360.270000003</v>
      </c>
      <c r="T9" s="63">
        <f t="shared" si="0"/>
        <v>48.190000000000005</v>
      </c>
      <c r="U9" s="62">
        <f t="shared" si="0"/>
        <v>48972930.659999996</v>
      </c>
      <c r="V9" s="63">
        <f t="shared" si="0"/>
        <v>48.28</v>
      </c>
      <c r="W9" s="62">
        <f t="shared" si="0"/>
        <v>49023603.369999997</v>
      </c>
      <c r="X9" s="63">
        <f t="shared" si="0"/>
        <v>48.28</v>
      </c>
      <c r="Y9" s="62">
        <f t="shared" si="0"/>
        <v>49094970.960000001</v>
      </c>
      <c r="Z9" s="63">
        <f t="shared" si="0"/>
        <v>48.31</v>
      </c>
      <c r="AA9" s="62">
        <f t="shared" si="0"/>
        <v>49112375.509999998</v>
      </c>
      <c r="AB9" s="63">
        <f t="shared" si="0"/>
        <v>48.31</v>
      </c>
      <c r="AC9" s="62">
        <f t="shared" si="0"/>
        <v>48885362.090000004</v>
      </c>
      <c r="AD9" s="63">
        <f t="shared" si="0"/>
        <v>48.19</v>
      </c>
      <c r="AE9" s="62">
        <f t="shared" si="0"/>
        <v>48916298.909999996</v>
      </c>
      <c r="AF9" s="63">
        <f t="shared" si="0"/>
        <v>48.19</v>
      </c>
      <c r="AG9" s="62">
        <f t="shared" si="0"/>
        <v>49254214.589999996</v>
      </c>
      <c r="AH9" s="63">
        <f t="shared" si="0"/>
        <v>48.34</v>
      </c>
      <c r="AI9" s="62">
        <f t="shared" si="0"/>
        <v>49147441.710000001</v>
      </c>
      <c r="AJ9" s="63">
        <f t="shared" si="0"/>
        <v>48.28</v>
      </c>
      <c r="AK9" s="62">
        <f t="shared" si="0"/>
        <v>49171067.369999997</v>
      </c>
      <c r="AL9" s="63">
        <f t="shared" si="0"/>
        <v>48.31</v>
      </c>
      <c r="AM9" s="62">
        <f t="shared" ref="AM9:AR9" si="1">SUM(AM2:AM8)</f>
        <v>49194651.940000005</v>
      </c>
      <c r="AN9" s="63">
        <f t="shared" si="1"/>
        <v>48.31</v>
      </c>
      <c r="AO9" s="62">
        <f t="shared" si="1"/>
        <v>49218190.310000002</v>
      </c>
      <c r="AP9" s="63">
        <f t="shared" si="1"/>
        <v>48.320000000000007</v>
      </c>
      <c r="AQ9" s="62">
        <f t="shared" si="1"/>
        <v>48984362.489999995</v>
      </c>
      <c r="AR9" s="63">
        <f t="shared" si="1"/>
        <v>48.180000000000007</v>
      </c>
      <c r="AS9" s="62">
        <f>SUM(AS2:AS8)</f>
        <v>49063074.600000001</v>
      </c>
      <c r="AT9" s="63">
        <f>SUM(AT2:AT8)</f>
        <v>48.180000000000007</v>
      </c>
      <c r="AU9" s="245">
        <v>49063074.600000001</v>
      </c>
    </row>
    <row r="10" spans="1:47" ht="47.25">
      <c r="A10" s="64" t="s">
        <v>23</v>
      </c>
      <c r="B10" s="65" t="s">
        <v>24</v>
      </c>
      <c r="C10" s="35">
        <v>4104000</v>
      </c>
      <c r="D10" s="160">
        <v>4.05</v>
      </c>
      <c r="E10" s="35">
        <v>4104000</v>
      </c>
      <c r="F10" s="160">
        <v>4.04</v>
      </c>
      <c r="G10" s="35">
        <v>4104000</v>
      </c>
      <c r="H10" s="160">
        <v>4.0599999999999996</v>
      </c>
      <c r="I10" s="35">
        <v>4104000</v>
      </c>
      <c r="J10" s="160">
        <v>4.05</v>
      </c>
      <c r="K10" s="161">
        <v>4104000</v>
      </c>
      <c r="L10" s="162">
        <v>4.05</v>
      </c>
      <c r="M10" s="161">
        <v>4104000</v>
      </c>
      <c r="N10" s="162">
        <v>4.05</v>
      </c>
      <c r="O10" s="66">
        <v>4104000</v>
      </c>
      <c r="P10" s="67">
        <v>4.05</v>
      </c>
      <c r="Q10" s="66">
        <v>4104000</v>
      </c>
      <c r="R10" s="67">
        <v>4.05</v>
      </c>
      <c r="S10" s="66">
        <v>4104000</v>
      </c>
      <c r="T10" s="67">
        <v>4.0599999999999996</v>
      </c>
      <c r="U10" s="66">
        <v>4104000</v>
      </c>
      <c r="V10" s="67">
        <v>4.04</v>
      </c>
      <c r="W10" s="66">
        <v>4104000</v>
      </c>
      <c r="X10" s="67">
        <v>4.04</v>
      </c>
      <c r="Y10" s="66">
        <v>4104000</v>
      </c>
      <c r="Z10" s="67">
        <v>4.04</v>
      </c>
      <c r="AA10" s="66">
        <v>4104000</v>
      </c>
      <c r="AB10" s="67">
        <v>4.04</v>
      </c>
      <c r="AC10" s="66">
        <v>4104000</v>
      </c>
      <c r="AD10" s="67">
        <v>4.05</v>
      </c>
      <c r="AE10" s="66">
        <v>4104000</v>
      </c>
      <c r="AF10" s="67">
        <v>4.04</v>
      </c>
      <c r="AG10" s="66">
        <v>4104000</v>
      </c>
      <c r="AH10" s="67">
        <v>4.03</v>
      </c>
      <c r="AI10" s="66">
        <v>4104000</v>
      </c>
      <c r="AJ10" s="67">
        <v>4.03</v>
      </c>
      <c r="AK10" s="66">
        <v>4104000</v>
      </c>
      <c r="AL10" s="67">
        <v>4.03</v>
      </c>
      <c r="AM10" s="66">
        <v>4104000</v>
      </c>
      <c r="AN10" s="67">
        <v>4.03</v>
      </c>
      <c r="AO10" s="224">
        <v>4104000</v>
      </c>
      <c r="AP10" s="200">
        <v>4.03</v>
      </c>
      <c r="AQ10" s="224">
        <v>4104000</v>
      </c>
      <c r="AR10" s="200">
        <v>4.04</v>
      </c>
      <c r="AS10" s="241">
        <v>4104000</v>
      </c>
      <c r="AT10" s="240">
        <v>4.03</v>
      </c>
    </row>
    <row r="11" spans="1:47" ht="47.25">
      <c r="A11" s="68" t="s">
        <v>25</v>
      </c>
      <c r="B11" s="69" t="s">
        <v>26</v>
      </c>
      <c r="C11" s="35">
        <v>3818700.5</v>
      </c>
      <c r="D11" s="160">
        <v>3.77</v>
      </c>
      <c r="E11" s="35">
        <v>3823885.2</v>
      </c>
      <c r="F11" s="160">
        <v>3.77</v>
      </c>
      <c r="G11" s="35">
        <v>3826477.54</v>
      </c>
      <c r="H11" s="160">
        <v>3.78</v>
      </c>
      <c r="I11" s="35">
        <v>3831662.24</v>
      </c>
      <c r="J11" s="160">
        <v>3.78</v>
      </c>
      <c r="K11" s="161">
        <v>3834254.58</v>
      </c>
      <c r="L11" s="162">
        <v>3.78</v>
      </c>
      <c r="M11" s="161">
        <v>3842031.62</v>
      </c>
      <c r="N11" s="162">
        <v>3.79</v>
      </c>
      <c r="O11" s="66">
        <v>3844623.97</v>
      </c>
      <c r="P11" s="67">
        <v>3.79</v>
      </c>
      <c r="Q11" s="66">
        <v>3847216.32</v>
      </c>
      <c r="R11" s="67">
        <v>3.79</v>
      </c>
      <c r="S11" s="66">
        <v>3849808.66</v>
      </c>
      <c r="T11" s="67">
        <v>3.8</v>
      </c>
      <c r="U11" s="66">
        <v>3852401.01</v>
      </c>
      <c r="V11" s="67">
        <v>3.8</v>
      </c>
      <c r="W11" s="66">
        <v>3860178.05</v>
      </c>
      <c r="X11" s="67">
        <v>3.8</v>
      </c>
      <c r="Y11" s="66">
        <v>3862770.4</v>
      </c>
      <c r="Z11" s="67">
        <v>3.8</v>
      </c>
      <c r="AA11" s="66">
        <v>3865362.74</v>
      </c>
      <c r="AB11" s="67">
        <v>3.8</v>
      </c>
      <c r="AC11" s="66">
        <v>3867955.09</v>
      </c>
      <c r="AD11" s="67">
        <v>3.81</v>
      </c>
      <c r="AE11" s="66">
        <v>3870547.43</v>
      </c>
      <c r="AF11" s="67">
        <v>3.82</v>
      </c>
      <c r="AG11" s="66">
        <v>3878324.47</v>
      </c>
      <c r="AH11" s="67">
        <v>3.81</v>
      </c>
      <c r="AI11" s="66">
        <v>3880916.82</v>
      </c>
      <c r="AJ11" s="67">
        <v>3.81</v>
      </c>
      <c r="AK11" s="66">
        <v>3883509.17</v>
      </c>
      <c r="AL11" s="67">
        <v>3.81</v>
      </c>
      <c r="AM11" s="66">
        <v>3886101.51</v>
      </c>
      <c r="AN11" s="67">
        <v>3.81</v>
      </c>
      <c r="AO11" s="224">
        <v>3888693.86</v>
      </c>
      <c r="AP11" s="200">
        <v>3.82</v>
      </c>
      <c r="AQ11" s="224">
        <v>3896470.9</v>
      </c>
      <c r="AR11" s="200">
        <v>3.83</v>
      </c>
      <c r="AS11" s="241">
        <v>3899063.25</v>
      </c>
      <c r="AT11" s="240">
        <v>3.83</v>
      </c>
    </row>
    <row r="12" spans="1:47" ht="47.25">
      <c r="A12" s="70" t="s">
        <v>27</v>
      </c>
      <c r="B12" s="71" t="s">
        <v>26</v>
      </c>
      <c r="C12" s="35">
        <v>315000</v>
      </c>
      <c r="D12" s="160">
        <v>0.31</v>
      </c>
      <c r="E12" s="35">
        <v>315000</v>
      </c>
      <c r="F12" s="160">
        <v>0.31</v>
      </c>
      <c r="G12" s="35">
        <v>315000</v>
      </c>
      <c r="H12" s="160">
        <v>0.31</v>
      </c>
      <c r="I12" s="35">
        <v>315000</v>
      </c>
      <c r="J12" s="160">
        <v>0.31</v>
      </c>
      <c r="K12" s="161">
        <v>315000</v>
      </c>
      <c r="L12" s="162">
        <v>0.31</v>
      </c>
      <c r="M12" s="161">
        <v>315000</v>
      </c>
      <c r="N12" s="162">
        <v>0.31</v>
      </c>
      <c r="O12" s="66">
        <v>315000</v>
      </c>
      <c r="P12" s="67">
        <v>0.31</v>
      </c>
      <c r="Q12" s="66">
        <v>315000</v>
      </c>
      <c r="R12" s="67">
        <v>0.31</v>
      </c>
      <c r="S12" s="66">
        <v>315000</v>
      </c>
      <c r="T12" s="67">
        <v>0.31</v>
      </c>
      <c r="U12" s="66">
        <v>315000</v>
      </c>
      <c r="V12" s="67">
        <v>0.31</v>
      </c>
      <c r="W12" s="66">
        <v>315000</v>
      </c>
      <c r="X12" s="67">
        <v>0.31</v>
      </c>
      <c r="Y12" s="66">
        <v>315000</v>
      </c>
      <c r="Z12" s="67">
        <v>0.31</v>
      </c>
      <c r="AA12" s="66">
        <v>315000</v>
      </c>
      <c r="AB12" s="67">
        <v>0.31</v>
      </c>
      <c r="AC12" s="66">
        <v>315000</v>
      </c>
      <c r="AD12" s="67">
        <v>0.31</v>
      </c>
      <c r="AE12" s="66">
        <v>315000</v>
      </c>
      <c r="AF12" s="67">
        <v>0.31</v>
      </c>
      <c r="AG12" s="66">
        <v>315000</v>
      </c>
      <c r="AH12" s="67">
        <v>0.31</v>
      </c>
      <c r="AI12" s="66">
        <v>315000</v>
      </c>
      <c r="AJ12" s="67">
        <v>0.31</v>
      </c>
      <c r="AK12" s="66">
        <v>315000</v>
      </c>
      <c r="AL12" s="67">
        <v>0.31</v>
      </c>
      <c r="AM12" s="66">
        <v>315000</v>
      </c>
      <c r="AN12" s="67">
        <v>0.31</v>
      </c>
      <c r="AO12" s="224">
        <v>315000</v>
      </c>
      <c r="AP12" s="200">
        <v>0.31</v>
      </c>
      <c r="AQ12" s="224">
        <v>315000</v>
      </c>
      <c r="AR12" s="200">
        <v>0.31</v>
      </c>
      <c r="AS12" s="241">
        <v>315000</v>
      </c>
      <c r="AT12" s="240">
        <v>0.31</v>
      </c>
    </row>
    <row r="13" spans="1:47" ht="31.5">
      <c r="A13" s="64" t="s">
        <v>28</v>
      </c>
      <c r="B13" s="65" t="s">
        <v>29</v>
      </c>
      <c r="C13" s="35">
        <v>4076215.92</v>
      </c>
      <c r="D13" s="160">
        <v>4.03</v>
      </c>
      <c r="E13" s="35">
        <v>4081769.9</v>
      </c>
      <c r="F13" s="160">
        <v>4.0199999999999996</v>
      </c>
      <c r="G13" s="35">
        <v>4084546.89</v>
      </c>
      <c r="H13" s="160">
        <v>4.04</v>
      </c>
      <c r="I13" s="35">
        <v>4090100.87</v>
      </c>
      <c r="J13" s="160">
        <v>4.04</v>
      </c>
      <c r="K13" s="161">
        <v>4092877.86</v>
      </c>
      <c r="L13" s="162">
        <v>4.04</v>
      </c>
      <c r="M13" s="161">
        <v>4101208.83</v>
      </c>
      <c r="N13" s="162">
        <v>4.05</v>
      </c>
      <c r="O13" s="66">
        <v>4103985.82</v>
      </c>
      <c r="P13" s="67">
        <v>4.05</v>
      </c>
      <c r="Q13" s="66">
        <v>4106762.81</v>
      </c>
      <c r="R13" s="67">
        <v>4.05</v>
      </c>
      <c r="S13" s="66">
        <v>4109539.8</v>
      </c>
      <c r="T13" s="67">
        <v>4.0599999999999996</v>
      </c>
      <c r="U13" s="66">
        <v>4112316.79</v>
      </c>
      <c r="V13" s="67">
        <v>4.05</v>
      </c>
      <c r="W13" s="66">
        <v>4120647.76</v>
      </c>
      <c r="X13" s="67">
        <v>4.0599999999999996</v>
      </c>
      <c r="Y13" s="66">
        <v>4123424.75</v>
      </c>
      <c r="Z13" s="67">
        <v>4.0599999999999996</v>
      </c>
      <c r="AA13" s="66">
        <v>4126201.74</v>
      </c>
      <c r="AB13" s="67">
        <v>4.0599999999999996</v>
      </c>
      <c r="AC13" s="66">
        <v>4128978.73</v>
      </c>
      <c r="AD13" s="67">
        <v>4.07</v>
      </c>
      <c r="AE13" s="66">
        <v>4131755.72</v>
      </c>
      <c r="AF13" s="67">
        <v>4.07</v>
      </c>
      <c r="AG13" s="66">
        <v>4140106.96</v>
      </c>
      <c r="AH13" s="67">
        <v>4.0599999999999996</v>
      </c>
      <c r="AI13" s="66">
        <v>4056776.99</v>
      </c>
      <c r="AJ13" s="67">
        <v>3.9800000000000004</v>
      </c>
      <c r="AK13" s="66">
        <v>4059553.98</v>
      </c>
      <c r="AL13" s="67">
        <v>3.99</v>
      </c>
      <c r="AM13" s="66">
        <v>4062330.97</v>
      </c>
      <c r="AN13" s="67">
        <v>3.99</v>
      </c>
      <c r="AO13" s="224">
        <v>4065107.96</v>
      </c>
      <c r="AP13" s="200">
        <v>3.99</v>
      </c>
      <c r="AQ13" s="224">
        <v>4073438.93</v>
      </c>
      <c r="AR13" s="200">
        <v>4.01</v>
      </c>
      <c r="AS13" s="241">
        <v>4076215.92</v>
      </c>
      <c r="AT13" s="240">
        <v>4</v>
      </c>
    </row>
    <row r="14" spans="1:47" ht="47.25">
      <c r="A14" s="64" t="s">
        <v>30</v>
      </c>
      <c r="B14" s="72" t="s">
        <v>31</v>
      </c>
      <c r="C14" s="35">
        <v>4122313.6</v>
      </c>
      <c r="D14" s="160">
        <v>4.07</v>
      </c>
      <c r="E14" s="35">
        <v>4126259.2000000002</v>
      </c>
      <c r="F14" s="160">
        <v>4.0599999999999996</v>
      </c>
      <c r="G14" s="35">
        <v>4128232</v>
      </c>
      <c r="H14" s="160">
        <v>4.08</v>
      </c>
      <c r="I14" s="35">
        <v>4132177.6</v>
      </c>
      <c r="J14" s="160">
        <v>4.08</v>
      </c>
      <c r="K14" s="161">
        <v>4134150.4</v>
      </c>
      <c r="L14" s="162">
        <v>4.08</v>
      </c>
      <c r="M14" s="161">
        <v>4140068.8</v>
      </c>
      <c r="N14" s="162">
        <v>4.09</v>
      </c>
      <c r="O14" s="66">
        <v>4142041.6</v>
      </c>
      <c r="P14" s="67">
        <v>4.09</v>
      </c>
      <c r="Q14" s="66">
        <v>4144014.4</v>
      </c>
      <c r="R14" s="67">
        <v>4.09</v>
      </c>
      <c r="S14" s="66">
        <v>4145987.2</v>
      </c>
      <c r="T14" s="67">
        <v>4.0999999999999996</v>
      </c>
      <c r="U14" s="66">
        <v>4147960</v>
      </c>
      <c r="V14" s="67">
        <v>4.09</v>
      </c>
      <c r="W14" s="66">
        <v>4153878.4</v>
      </c>
      <c r="X14" s="67">
        <v>4.09</v>
      </c>
      <c r="Y14" s="66">
        <v>4155851.2</v>
      </c>
      <c r="Z14" s="67">
        <v>4.09</v>
      </c>
      <c r="AA14" s="66">
        <v>4157824</v>
      </c>
      <c r="AB14" s="67">
        <v>4.09</v>
      </c>
      <c r="AC14" s="66">
        <v>4159796.8</v>
      </c>
      <c r="AD14" s="67">
        <v>4.0999999999999996</v>
      </c>
      <c r="AE14" s="66">
        <v>4161769.6</v>
      </c>
      <c r="AF14" s="67">
        <v>4.0999999999999996</v>
      </c>
      <c r="AG14" s="66">
        <v>4167688</v>
      </c>
      <c r="AH14" s="67">
        <v>4.09</v>
      </c>
      <c r="AI14" s="66">
        <v>4169660.8</v>
      </c>
      <c r="AJ14" s="67">
        <v>4.0999999999999996</v>
      </c>
      <c r="AK14" s="66">
        <v>4171633.6</v>
      </c>
      <c r="AL14" s="67">
        <v>4.0999999999999996</v>
      </c>
      <c r="AM14" s="66">
        <v>4173606.4</v>
      </c>
      <c r="AN14" s="67">
        <v>4.0999999999999996</v>
      </c>
      <c r="AO14" s="66"/>
      <c r="AP14" s="67"/>
      <c r="AQ14" s="66"/>
      <c r="AR14" s="67"/>
      <c r="AS14" s="67"/>
      <c r="AT14" s="67"/>
    </row>
    <row r="15" spans="1:47">
      <c r="A15" s="73" t="s">
        <v>32</v>
      </c>
      <c r="B15" s="74" t="s">
        <v>33</v>
      </c>
      <c r="C15" s="35">
        <v>4078912</v>
      </c>
      <c r="D15" s="160">
        <v>4.03</v>
      </c>
      <c r="E15" s="35">
        <v>4082419.2</v>
      </c>
      <c r="F15" s="160">
        <v>4.0199999999999996</v>
      </c>
      <c r="G15" s="35">
        <v>4084172.7999999998</v>
      </c>
      <c r="H15" s="160">
        <v>4.04</v>
      </c>
      <c r="I15" s="35">
        <v>4087680</v>
      </c>
      <c r="J15" s="160">
        <v>4.03</v>
      </c>
      <c r="K15" s="161">
        <v>4089433.6</v>
      </c>
      <c r="L15" s="162">
        <v>4.03</v>
      </c>
      <c r="M15" s="161">
        <v>4094694.4</v>
      </c>
      <c r="N15" s="162">
        <v>4.04</v>
      </c>
      <c r="O15" s="66">
        <v>4096448</v>
      </c>
      <c r="P15" s="67">
        <v>4.04</v>
      </c>
      <c r="Q15" s="66">
        <v>4098201.6000000001</v>
      </c>
      <c r="R15" s="67">
        <v>4.04</v>
      </c>
      <c r="S15" s="66">
        <v>4099955.2</v>
      </c>
      <c r="T15" s="67">
        <v>4.05</v>
      </c>
      <c r="U15" s="66">
        <v>4101708.8</v>
      </c>
      <c r="V15" s="67">
        <v>4.04</v>
      </c>
      <c r="W15" s="66">
        <v>4106969.6</v>
      </c>
      <c r="X15" s="67">
        <v>4.04</v>
      </c>
      <c r="Y15" s="66">
        <v>4108723.2</v>
      </c>
      <c r="Z15" s="67">
        <v>4.04</v>
      </c>
      <c r="AA15" s="66">
        <v>4110476.8</v>
      </c>
      <c r="AB15" s="67">
        <v>4.04</v>
      </c>
      <c r="AC15" s="66">
        <v>4112230.3999999999</v>
      </c>
      <c r="AD15" s="67">
        <v>4.05</v>
      </c>
      <c r="AE15" s="66">
        <v>4113984</v>
      </c>
      <c r="AF15" s="67">
        <v>4.05</v>
      </c>
      <c r="AG15" s="66">
        <v>4119244.7999999998</v>
      </c>
      <c r="AH15" s="67">
        <v>4.04</v>
      </c>
      <c r="AI15" s="66">
        <v>4120998.4</v>
      </c>
      <c r="AJ15" s="67">
        <v>4.05</v>
      </c>
      <c r="AK15" s="66">
        <v>4122752</v>
      </c>
      <c r="AL15" s="67">
        <v>4.05</v>
      </c>
      <c r="AM15" s="66">
        <v>4124505.6</v>
      </c>
      <c r="AN15" s="67">
        <v>4.05</v>
      </c>
      <c r="AO15" s="66">
        <v>4126259.2000000002</v>
      </c>
      <c r="AP15" s="67">
        <v>4.05</v>
      </c>
      <c r="AQ15" s="66">
        <v>4131520</v>
      </c>
      <c r="AR15" s="67">
        <v>4.0599999999999996</v>
      </c>
      <c r="AS15" s="242">
        <v>4133273.6000000001</v>
      </c>
      <c r="AT15" s="240">
        <v>4.0599999999999996</v>
      </c>
    </row>
    <row r="16" spans="1:47">
      <c r="A16" s="64" t="s">
        <v>34</v>
      </c>
      <c r="B16" s="65" t="s">
        <v>35</v>
      </c>
      <c r="C16" s="35">
        <v>3916341.49</v>
      </c>
      <c r="D16" s="160">
        <v>3.87</v>
      </c>
      <c r="E16" s="35">
        <v>4128080.9</v>
      </c>
      <c r="F16" s="160">
        <v>4.07</v>
      </c>
      <c r="G16" s="35">
        <v>4130888.99</v>
      </c>
      <c r="H16" s="160">
        <v>4.08</v>
      </c>
      <c r="I16" s="35">
        <v>4136505.17</v>
      </c>
      <c r="J16" s="160">
        <v>4.08</v>
      </c>
      <c r="K16" s="161">
        <v>4139313.26</v>
      </c>
      <c r="L16" s="162">
        <v>4.08</v>
      </c>
      <c r="M16" s="161">
        <v>4147737.53</v>
      </c>
      <c r="N16" s="162">
        <v>4.0999999999999996</v>
      </c>
      <c r="O16" s="66">
        <v>4150545.62</v>
      </c>
      <c r="P16" s="67">
        <v>4.09</v>
      </c>
      <c r="Q16" s="66">
        <v>4153353.71</v>
      </c>
      <c r="R16" s="67">
        <v>4.0999999999999996</v>
      </c>
      <c r="S16" s="66">
        <v>4156161.8</v>
      </c>
      <c r="T16" s="67">
        <v>4.1100000000000003</v>
      </c>
      <c r="U16" s="66">
        <v>4158969.89</v>
      </c>
      <c r="V16" s="67">
        <v>4.0999999999999996</v>
      </c>
      <c r="W16" s="66">
        <v>4167394.16</v>
      </c>
      <c r="X16" s="67">
        <v>4.1099999999999994</v>
      </c>
      <c r="Y16" s="66">
        <v>4170202.25</v>
      </c>
      <c r="Z16" s="67">
        <v>4.0999999999999996</v>
      </c>
      <c r="AA16" s="66">
        <v>4173010.34</v>
      </c>
      <c r="AB16" s="67">
        <v>4.0999999999999996</v>
      </c>
      <c r="AC16" s="66">
        <v>4175818.43</v>
      </c>
      <c r="AD16" s="67">
        <v>4.12</v>
      </c>
      <c r="AE16" s="66">
        <v>4178626.52</v>
      </c>
      <c r="AF16" s="67">
        <v>4.12</v>
      </c>
      <c r="AG16" s="66">
        <v>4187050.79</v>
      </c>
      <c r="AH16" s="67">
        <v>4.1100000000000003</v>
      </c>
      <c r="AI16" s="66">
        <v>4189858.88</v>
      </c>
      <c r="AJ16" s="67">
        <v>4.12</v>
      </c>
      <c r="AK16" s="66">
        <v>4192666.97</v>
      </c>
      <c r="AL16" s="67">
        <v>4.12</v>
      </c>
      <c r="AM16" s="66">
        <v>4195475.0599999996</v>
      </c>
      <c r="AN16" s="67">
        <v>4.12</v>
      </c>
      <c r="AO16" s="66">
        <v>4198283.1500000004</v>
      </c>
      <c r="AP16" s="67">
        <v>4.12</v>
      </c>
      <c r="AQ16" s="66">
        <v>4206707.42</v>
      </c>
      <c r="AR16" s="67">
        <v>4.1399999999999997</v>
      </c>
      <c r="AS16" s="242">
        <v>4209515.51</v>
      </c>
      <c r="AT16" s="240">
        <v>4.1399999999999997</v>
      </c>
    </row>
    <row r="17" spans="1:47" ht="31.5">
      <c r="A17" s="64" t="s">
        <v>36</v>
      </c>
      <c r="B17" s="65" t="s">
        <v>37</v>
      </c>
      <c r="C17" s="35">
        <v>4095132.8</v>
      </c>
      <c r="D17" s="160">
        <v>4.05</v>
      </c>
      <c r="E17" s="35">
        <v>4098201.6000000001</v>
      </c>
      <c r="F17" s="160">
        <v>4.04</v>
      </c>
      <c r="G17" s="35">
        <v>4099736</v>
      </c>
      <c r="H17" s="160">
        <v>4.05</v>
      </c>
      <c r="I17" s="35">
        <v>4102804.8</v>
      </c>
      <c r="J17" s="160">
        <v>4.05</v>
      </c>
      <c r="K17" s="161">
        <v>4104339.2</v>
      </c>
      <c r="L17" s="162">
        <v>4.05</v>
      </c>
      <c r="M17" s="161">
        <v>4108942.4</v>
      </c>
      <c r="N17" s="162">
        <v>4.0599999999999996</v>
      </c>
      <c r="O17" s="66">
        <v>4110476.8</v>
      </c>
      <c r="P17" s="67">
        <v>4.0599999999999996</v>
      </c>
      <c r="Q17" s="66">
        <v>4112011.2</v>
      </c>
      <c r="R17" s="67">
        <v>4.0599999999999996</v>
      </c>
      <c r="S17" s="66">
        <v>4113545.6</v>
      </c>
      <c r="T17" s="67">
        <v>4.0599999999999996</v>
      </c>
      <c r="U17" s="66">
        <v>4115080</v>
      </c>
      <c r="V17" s="67">
        <v>4.0599999999999996</v>
      </c>
      <c r="W17" s="66">
        <v>4119683.2</v>
      </c>
      <c r="X17" s="67">
        <v>4.0599999999999996</v>
      </c>
      <c r="Y17" s="66">
        <v>4121217.6</v>
      </c>
      <c r="Z17" s="67">
        <v>4.0599999999999996</v>
      </c>
      <c r="AA17" s="66">
        <v>4122752</v>
      </c>
      <c r="AB17" s="67">
        <v>4.0599999999999996</v>
      </c>
      <c r="AC17" s="66"/>
      <c r="AD17" s="67"/>
      <c r="AE17" s="214"/>
      <c r="AF17" s="215"/>
      <c r="AG17" s="214"/>
      <c r="AH17" s="215"/>
      <c r="AI17" s="214"/>
      <c r="AJ17" s="215"/>
      <c r="AK17" s="214"/>
      <c r="AL17" s="215"/>
      <c r="AM17" s="214"/>
      <c r="AN17" s="215"/>
      <c r="AO17" s="215"/>
      <c r="AP17" s="215"/>
      <c r="AQ17" s="215"/>
      <c r="AR17" s="215"/>
      <c r="AS17" s="215"/>
      <c r="AT17" s="215"/>
    </row>
    <row r="18" spans="1:47" ht="16.5" thickBot="1">
      <c r="A18" s="64" t="s">
        <v>38</v>
      </c>
      <c r="B18" s="65" t="s">
        <v>39</v>
      </c>
      <c r="C18" s="35">
        <v>4097653.6</v>
      </c>
      <c r="D18" s="160">
        <v>4.05</v>
      </c>
      <c r="E18" s="35">
        <v>4100064.8</v>
      </c>
      <c r="F18" s="160">
        <v>4.04</v>
      </c>
      <c r="G18" s="35">
        <v>4101270.4</v>
      </c>
      <c r="H18" s="160">
        <v>4.0599999999999996</v>
      </c>
      <c r="I18" s="35">
        <v>4103681.6</v>
      </c>
      <c r="J18" s="160">
        <v>4.05</v>
      </c>
      <c r="K18" s="161">
        <v>4104887.2</v>
      </c>
      <c r="L18" s="162">
        <v>4.05</v>
      </c>
      <c r="M18" s="161">
        <v>4108504</v>
      </c>
      <c r="N18" s="162">
        <v>4.0599999999999996</v>
      </c>
      <c r="O18" s="66">
        <v>4109680</v>
      </c>
      <c r="P18" s="67">
        <v>4.05</v>
      </c>
      <c r="Q18" s="66">
        <v>4001205.6</v>
      </c>
      <c r="R18" s="67">
        <v>3.95</v>
      </c>
      <c r="S18" s="66">
        <v>4002411.2</v>
      </c>
      <c r="T18" s="67">
        <v>3.95</v>
      </c>
      <c r="U18" s="66">
        <v>4003616.8</v>
      </c>
      <c r="V18" s="67">
        <v>3.95</v>
      </c>
      <c r="W18" s="66">
        <v>4007233.6</v>
      </c>
      <c r="X18" s="67">
        <v>3.95</v>
      </c>
      <c r="Y18" s="66">
        <v>4008439.2</v>
      </c>
      <c r="Z18" s="67">
        <v>3.94</v>
      </c>
      <c r="AA18" s="66">
        <v>4009644.8</v>
      </c>
      <c r="AB18" s="67">
        <v>3.94</v>
      </c>
      <c r="AC18" s="66">
        <v>4010850.4</v>
      </c>
      <c r="AD18" s="67">
        <v>3.95</v>
      </c>
      <c r="AE18" s="66">
        <v>4012056</v>
      </c>
      <c r="AF18" s="67">
        <v>3.95</v>
      </c>
      <c r="AG18" s="66">
        <v>4015672.8</v>
      </c>
      <c r="AH18" s="67">
        <v>3.94</v>
      </c>
      <c r="AI18" s="66">
        <v>4016878.4</v>
      </c>
      <c r="AJ18" s="67">
        <v>3.95</v>
      </c>
      <c r="AK18" s="66">
        <v>4018084</v>
      </c>
      <c r="AL18" s="67">
        <v>3.95</v>
      </c>
      <c r="AM18" s="66">
        <v>4019289.6</v>
      </c>
      <c r="AN18" s="67">
        <v>3.95</v>
      </c>
      <c r="AO18" s="215">
        <v>4020495.2</v>
      </c>
      <c r="AP18" s="215">
        <v>3.9400000000000004</v>
      </c>
      <c r="AQ18" s="215">
        <v>4024112</v>
      </c>
      <c r="AR18" s="215">
        <v>3.95</v>
      </c>
      <c r="AS18" s="243">
        <v>4025317.6</v>
      </c>
      <c r="AT18" s="240">
        <v>3.95</v>
      </c>
    </row>
    <row r="19" spans="1:47" ht="16.5" thickBot="1">
      <c r="A19" s="899" t="s">
        <v>40</v>
      </c>
      <c r="B19" s="900"/>
      <c r="C19" s="15">
        <f t="shared" ref="C19:AL19" si="2">SUM(C10:C18)</f>
        <v>32624269.91</v>
      </c>
      <c r="D19" s="163">
        <f t="shared" si="2"/>
        <v>32.230000000000004</v>
      </c>
      <c r="E19" s="15">
        <f t="shared" si="2"/>
        <v>32859680.800000001</v>
      </c>
      <c r="F19" s="163">
        <f t="shared" si="2"/>
        <v>32.369999999999997</v>
      </c>
      <c r="G19" s="15">
        <f t="shared" si="2"/>
        <v>32874324.619999997</v>
      </c>
      <c r="H19" s="163">
        <f t="shared" si="2"/>
        <v>32.5</v>
      </c>
      <c r="I19" s="15">
        <f t="shared" si="2"/>
        <v>32903612.280000005</v>
      </c>
      <c r="J19" s="163">
        <f t="shared" si="2"/>
        <v>32.47</v>
      </c>
      <c r="K19" s="15">
        <f t="shared" si="2"/>
        <v>32918256.100000001</v>
      </c>
      <c r="L19" s="163">
        <f t="shared" si="2"/>
        <v>32.47</v>
      </c>
      <c r="M19" s="15">
        <f t="shared" si="2"/>
        <v>32962187.579999998</v>
      </c>
      <c r="N19" s="163">
        <f t="shared" si="2"/>
        <v>32.549999999999997</v>
      </c>
      <c r="O19" s="75">
        <f t="shared" si="2"/>
        <v>32976801.810000002</v>
      </c>
      <c r="P19" s="76">
        <f t="shared" si="2"/>
        <v>32.529999999999994</v>
      </c>
      <c r="Q19" s="75">
        <f t="shared" si="2"/>
        <v>32881765.640000004</v>
      </c>
      <c r="R19" s="76">
        <f t="shared" si="2"/>
        <v>32.44</v>
      </c>
      <c r="S19" s="75">
        <f t="shared" si="2"/>
        <v>32896409.460000001</v>
      </c>
      <c r="T19" s="76">
        <f t="shared" si="2"/>
        <v>32.5</v>
      </c>
      <c r="U19" s="75">
        <f t="shared" si="2"/>
        <v>32911053.290000003</v>
      </c>
      <c r="V19" s="76">
        <f t="shared" si="2"/>
        <v>32.44</v>
      </c>
      <c r="W19" s="75">
        <f t="shared" si="2"/>
        <v>32954984.77</v>
      </c>
      <c r="X19" s="76">
        <f t="shared" si="2"/>
        <v>32.46</v>
      </c>
      <c r="Y19" s="75">
        <f t="shared" si="2"/>
        <v>32969628.600000001</v>
      </c>
      <c r="Z19" s="76">
        <f t="shared" si="2"/>
        <v>32.44</v>
      </c>
      <c r="AA19" s="75">
        <f t="shared" si="2"/>
        <v>32984272.420000002</v>
      </c>
      <c r="AB19" s="76">
        <f t="shared" si="2"/>
        <v>32.44</v>
      </c>
      <c r="AC19" s="75">
        <f t="shared" si="2"/>
        <v>28874629.849999998</v>
      </c>
      <c r="AD19" s="76">
        <f t="shared" si="2"/>
        <v>28.46</v>
      </c>
      <c r="AE19" s="75">
        <f t="shared" si="2"/>
        <v>28887739.27</v>
      </c>
      <c r="AF19" s="76">
        <f t="shared" si="2"/>
        <v>28.46</v>
      </c>
      <c r="AG19" s="75">
        <f t="shared" si="2"/>
        <v>28927087.82</v>
      </c>
      <c r="AH19" s="76">
        <f t="shared" si="2"/>
        <v>28.39</v>
      </c>
      <c r="AI19" s="75">
        <f t="shared" si="2"/>
        <v>28854090.289999995</v>
      </c>
      <c r="AJ19" s="76">
        <f t="shared" si="2"/>
        <v>28.35</v>
      </c>
      <c r="AK19" s="75">
        <f t="shared" si="2"/>
        <v>28867199.719999999</v>
      </c>
      <c r="AL19" s="76">
        <f t="shared" si="2"/>
        <v>28.360000000000003</v>
      </c>
      <c r="AM19" s="75">
        <f t="shared" ref="AM19:AR19" si="3">SUM(AM10:AM18)</f>
        <v>28880309.140000001</v>
      </c>
      <c r="AN19" s="76">
        <f t="shared" si="3"/>
        <v>28.360000000000003</v>
      </c>
      <c r="AO19" s="76">
        <f t="shared" si="3"/>
        <v>24717839.370000001</v>
      </c>
      <c r="AP19" s="76">
        <f t="shared" si="3"/>
        <v>24.26</v>
      </c>
      <c r="AQ19" s="76">
        <f t="shared" si="3"/>
        <v>24751249.25</v>
      </c>
      <c r="AR19" s="76">
        <f t="shared" si="3"/>
        <v>24.34</v>
      </c>
      <c r="AS19" s="76">
        <f>SUM(AS10:AS18)</f>
        <v>24762385.880000003</v>
      </c>
      <c r="AT19" s="76">
        <f>SUM(AT10:AT18)</f>
        <v>24.32</v>
      </c>
      <c r="AU19" s="228">
        <f>AS19</f>
        <v>24762385.880000003</v>
      </c>
    </row>
    <row r="20" spans="1:47" ht="32.25" thickBot="1">
      <c r="A20" s="77" t="s">
        <v>41</v>
      </c>
      <c r="B20" s="78" t="s">
        <v>42</v>
      </c>
      <c r="C20" s="27"/>
      <c r="D20" s="164"/>
      <c r="E20" s="27"/>
      <c r="F20" s="164"/>
      <c r="G20" s="27"/>
      <c r="H20" s="164"/>
      <c r="I20" s="27"/>
      <c r="J20" s="164"/>
      <c r="K20" s="27"/>
      <c r="L20" s="164"/>
      <c r="M20" s="27"/>
      <c r="N20" s="164"/>
      <c r="O20" s="79"/>
      <c r="P20" s="80"/>
      <c r="Q20" s="79"/>
      <c r="R20" s="80"/>
      <c r="S20" s="79"/>
      <c r="T20" s="80"/>
      <c r="U20" s="79"/>
      <c r="V20" s="80"/>
      <c r="W20" s="79"/>
      <c r="X20" s="80"/>
      <c r="Y20" s="79"/>
      <c r="Z20" s="80"/>
      <c r="AA20" s="79"/>
      <c r="AB20" s="80"/>
      <c r="AC20" s="79"/>
      <c r="AD20" s="80"/>
      <c r="AE20" s="79"/>
      <c r="AF20" s="80"/>
      <c r="AG20" s="79"/>
      <c r="AH20" s="80"/>
      <c r="AI20" s="79"/>
      <c r="AJ20" s="80"/>
      <c r="AK20" s="79"/>
      <c r="AL20" s="80"/>
      <c r="AM20" s="79"/>
      <c r="AN20" s="80"/>
      <c r="AO20" s="79"/>
      <c r="AP20" s="80"/>
      <c r="AQ20" s="79"/>
      <c r="AR20" s="80"/>
      <c r="AS20" s="79"/>
      <c r="AT20" s="80"/>
      <c r="AU20" s="244">
        <v>24762385.876000002</v>
      </c>
    </row>
    <row r="21" spans="1:47" ht="16.5" thickBot="1">
      <c r="A21" s="901" t="s">
        <v>43</v>
      </c>
      <c r="B21" s="902"/>
      <c r="C21" s="16"/>
      <c r="D21" s="165"/>
      <c r="E21" s="16"/>
      <c r="F21" s="165"/>
      <c r="G21" s="16"/>
      <c r="H21" s="165"/>
      <c r="I21" s="16"/>
      <c r="J21" s="165"/>
      <c r="K21" s="16"/>
      <c r="L21" s="165"/>
      <c r="M21" s="16"/>
      <c r="N21" s="165"/>
      <c r="O21" s="81"/>
      <c r="P21" s="82"/>
      <c r="Q21" s="81"/>
      <c r="R21" s="82"/>
      <c r="S21" s="81"/>
      <c r="T21" s="82"/>
      <c r="U21" s="81"/>
      <c r="V21" s="82"/>
      <c r="W21" s="81"/>
      <c r="X21" s="82"/>
      <c r="Y21" s="81"/>
      <c r="Z21" s="82"/>
      <c r="AA21" s="81"/>
      <c r="AB21" s="82"/>
      <c r="AC21" s="81"/>
      <c r="AD21" s="82"/>
      <c r="AE21" s="81"/>
      <c r="AF21" s="82"/>
      <c r="AG21" s="81"/>
      <c r="AH21" s="82"/>
      <c r="AI21" s="81"/>
      <c r="AJ21" s="82"/>
      <c r="AK21" s="81"/>
      <c r="AL21" s="82"/>
      <c r="AM21" s="81"/>
      <c r="AN21" s="82"/>
      <c r="AO21" s="81"/>
      <c r="AP21" s="82"/>
      <c r="AQ21" s="81"/>
      <c r="AR21" s="82"/>
      <c r="AS21" s="81"/>
      <c r="AT21" s="82"/>
    </row>
    <row r="22" spans="1:47">
      <c r="A22" s="83">
        <v>101</v>
      </c>
      <c r="B22" s="84"/>
      <c r="C22" s="17">
        <v>550495</v>
      </c>
      <c r="D22" s="166">
        <v>0.54</v>
      </c>
      <c r="E22" s="17">
        <v>550495</v>
      </c>
      <c r="F22" s="166">
        <v>0.54</v>
      </c>
      <c r="G22" s="17">
        <v>550495</v>
      </c>
      <c r="H22" s="166">
        <v>0.54</v>
      </c>
      <c r="I22" s="17">
        <v>550495</v>
      </c>
      <c r="J22" s="166">
        <v>0.54</v>
      </c>
      <c r="K22" s="17">
        <v>550495</v>
      </c>
      <c r="L22" s="166">
        <v>0.54</v>
      </c>
      <c r="M22" s="17">
        <v>550495</v>
      </c>
      <c r="N22" s="166">
        <v>0.54</v>
      </c>
      <c r="O22" s="85">
        <v>550495</v>
      </c>
      <c r="P22" s="86">
        <v>0.54</v>
      </c>
      <c r="Q22" s="85">
        <v>550495</v>
      </c>
      <c r="R22" s="86">
        <v>0.54</v>
      </c>
      <c r="S22" s="85">
        <v>550495</v>
      </c>
      <c r="T22" s="86">
        <v>0.54</v>
      </c>
      <c r="U22" s="85">
        <v>550495</v>
      </c>
      <c r="V22" s="86">
        <v>0.54</v>
      </c>
      <c r="W22" s="85">
        <v>550495</v>
      </c>
      <c r="X22" s="86">
        <v>0.54</v>
      </c>
      <c r="Y22" s="85">
        <v>550495</v>
      </c>
      <c r="Z22" s="86">
        <v>0.54</v>
      </c>
      <c r="AA22" s="85">
        <v>550495</v>
      </c>
      <c r="AB22" s="86">
        <v>0.54</v>
      </c>
      <c r="AC22" s="85">
        <v>550495</v>
      </c>
      <c r="AD22" s="86">
        <v>0.54</v>
      </c>
      <c r="AE22" s="85">
        <v>550495</v>
      </c>
      <c r="AF22" s="86">
        <v>0.54</v>
      </c>
      <c r="AG22" s="85">
        <v>550495</v>
      </c>
      <c r="AH22" s="86">
        <v>0.54</v>
      </c>
      <c r="AI22" s="85">
        <v>550495</v>
      </c>
      <c r="AJ22" s="86">
        <v>0.54</v>
      </c>
      <c r="AK22" s="85">
        <v>550495</v>
      </c>
      <c r="AL22" s="86">
        <v>0.54</v>
      </c>
      <c r="AM22" s="85">
        <v>550495</v>
      </c>
      <c r="AN22" s="86">
        <v>0.54</v>
      </c>
      <c r="AO22" s="85">
        <v>550495</v>
      </c>
      <c r="AP22" s="86">
        <v>0.54</v>
      </c>
      <c r="AQ22" s="85">
        <v>550495</v>
      </c>
      <c r="AR22" s="86">
        <v>0.54</v>
      </c>
      <c r="AS22" s="85">
        <v>550495</v>
      </c>
      <c r="AT22" s="86">
        <v>0.54</v>
      </c>
    </row>
    <row r="23" spans="1:47">
      <c r="A23" s="87">
        <v>99</v>
      </c>
      <c r="B23" s="88"/>
      <c r="C23" s="18">
        <v>1188246.17</v>
      </c>
      <c r="D23" s="167">
        <v>1.17</v>
      </c>
      <c r="E23" s="18">
        <v>1188246.17</v>
      </c>
      <c r="F23" s="167">
        <v>1.17</v>
      </c>
      <c r="G23" s="18">
        <v>1188246.17</v>
      </c>
      <c r="H23" s="167">
        <v>1.18</v>
      </c>
      <c r="I23" s="18">
        <v>1188246.17</v>
      </c>
      <c r="J23" s="167">
        <v>1.18</v>
      </c>
      <c r="K23" s="18">
        <v>1188246.17</v>
      </c>
      <c r="L23" s="167">
        <v>1.17</v>
      </c>
      <c r="M23" s="18">
        <v>1188246.17</v>
      </c>
      <c r="N23" s="167">
        <v>1.17</v>
      </c>
      <c r="O23" s="89">
        <v>1188246.17</v>
      </c>
      <c r="P23" s="90">
        <v>1.17</v>
      </c>
      <c r="Q23" s="89">
        <v>1188246.17</v>
      </c>
      <c r="R23" s="90">
        <v>1.17</v>
      </c>
      <c r="S23" s="89">
        <v>1188246.17</v>
      </c>
      <c r="T23" s="90">
        <v>1.17</v>
      </c>
      <c r="U23" s="89">
        <v>1188246.17</v>
      </c>
      <c r="V23" s="90">
        <v>1.17</v>
      </c>
      <c r="W23" s="89">
        <v>1188246.17</v>
      </c>
      <c r="X23" s="90">
        <v>1.17</v>
      </c>
      <c r="Y23" s="89">
        <v>1188246.17</v>
      </c>
      <c r="Z23" s="90">
        <v>1.17</v>
      </c>
      <c r="AA23" s="89">
        <v>1188246.17</v>
      </c>
      <c r="AB23" s="90">
        <v>1.17</v>
      </c>
      <c r="AC23" s="89">
        <v>1188246.17</v>
      </c>
      <c r="AD23" s="90">
        <v>1.17</v>
      </c>
      <c r="AE23" s="89">
        <v>1188246.17</v>
      </c>
      <c r="AF23" s="90">
        <v>1.17</v>
      </c>
      <c r="AG23" s="89">
        <v>1188246.17</v>
      </c>
      <c r="AH23" s="90">
        <v>1.17</v>
      </c>
      <c r="AI23" s="89">
        <v>1188246.17</v>
      </c>
      <c r="AJ23" s="90">
        <v>1.17</v>
      </c>
      <c r="AK23" s="89">
        <v>1188246.17</v>
      </c>
      <c r="AL23" s="90">
        <v>1.17</v>
      </c>
      <c r="AM23" s="89">
        <v>1188246.17</v>
      </c>
      <c r="AN23" s="90">
        <v>1.17</v>
      </c>
      <c r="AO23" s="89">
        <v>1188246.17</v>
      </c>
      <c r="AP23" s="90">
        <v>1.17</v>
      </c>
      <c r="AQ23" s="89">
        <v>1188246.17</v>
      </c>
      <c r="AR23" s="90">
        <v>1.17</v>
      </c>
      <c r="AS23" s="89">
        <v>1188246.17</v>
      </c>
      <c r="AT23" s="90">
        <v>1.17</v>
      </c>
    </row>
    <row r="24" spans="1:47" ht="16.5" thickBot="1">
      <c r="A24" s="91">
        <v>109</v>
      </c>
      <c r="B24" s="92"/>
      <c r="C24" s="19">
        <v>5267242.53</v>
      </c>
      <c r="D24" s="168">
        <v>5.21</v>
      </c>
      <c r="E24" s="19">
        <v>5267242.53</v>
      </c>
      <c r="F24" s="168">
        <v>5.19</v>
      </c>
      <c r="G24" s="19">
        <v>5267242.53</v>
      </c>
      <c r="H24" s="168">
        <v>5.21</v>
      </c>
      <c r="I24" s="19">
        <v>5267242.53</v>
      </c>
      <c r="J24" s="168">
        <v>5.2</v>
      </c>
      <c r="K24" s="19">
        <v>5267242.53</v>
      </c>
      <c r="L24" s="168">
        <v>5.2</v>
      </c>
      <c r="M24" s="19">
        <v>5267242.53</v>
      </c>
      <c r="N24" s="168">
        <v>5.2</v>
      </c>
      <c r="O24" s="93">
        <v>5267242.53</v>
      </c>
      <c r="P24" s="94">
        <v>5.2</v>
      </c>
      <c r="Q24" s="93">
        <v>5267242.53</v>
      </c>
      <c r="R24" s="94">
        <v>5.2</v>
      </c>
      <c r="S24" s="93">
        <v>5267242.53</v>
      </c>
      <c r="T24" s="94">
        <v>5.2</v>
      </c>
      <c r="U24" s="93">
        <v>5267242.53</v>
      </c>
      <c r="V24" s="94">
        <v>5.2</v>
      </c>
      <c r="W24" s="93">
        <v>5267242.53</v>
      </c>
      <c r="X24" s="94">
        <v>5.19</v>
      </c>
      <c r="Y24" s="93">
        <v>5267242.53</v>
      </c>
      <c r="Z24" s="94">
        <v>5.18</v>
      </c>
      <c r="AA24" s="93">
        <v>5267242.53</v>
      </c>
      <c r="AB24" s="94">
        <v>5.18</v>
      </c>
      <c r="AC24" s="93">
        <v>5267242.53</v>
      </c>
      <c r="AD24" s="94">
        <v>5.19</v>
      </c>
      <c r="AE24" s="93">
        <v>5267242.53</v>
      </c>
      <c r="AF24" s="94">
        <v>5.19</v>
      </c>
      <c r="AG24" s="93">
        <v>5267242.53</v>
      </c>
      <c r="AH24" s="94">
        <v>5.17</v>
      </c>
      <c r="AI24" s="93">
        <v>5267242.53</v>
      </c>
      <c r="AJ24" s="94">
        <v>5.17</v>
      </c>
      <c r="AK24" s="93">
        <v>5267242.53</v>
      </c>
      <c r="AL24" s="94">
        <v>5.17</v>
      </c>
      <c r="AM24" s="93">
        <v>5267242.53</v>
      </c>
      <c r="AN24" s="94">
        <v>5.17</v>
      </c>
      <c r="AO24" s="93">
        <v>5267242.53</v>
      </c>
      <c r="AP24" s="94">
        <v>5.17</v>
      </c>
      <c r="AQ24" s="93">
        <v>5267242.53</v>
      </c>
      <c r="AR24" s="94">
        <v>5.18</v>
      </c>
      <c r="AS24" s="93">
        <v>5267242.53</v>
      </c>
      <c r="AT24" s="94">
        <v>5.17</v>
      </c>
    </row>
    <row r="25" spans="1:47" ht="16.5" thickBot="1">
      <c r="A25" s="903" t="s">
        <v>44</v>
      </c>
      <c r="B25" s="904"/>
      <c r="C25" s="16">
        <f t="shared" ref="C25:AL25" si="4">SUM(C22:C24)</f>
        <v>7005983.7000000002</v>
      </c>
      <c r="D25" s="169">
        <f t="shared" si="4"/>
        <v>6.92</v>
      </c>
      <c r="E25" s="16">
        <f t="shared" si="4"/>
        <v>7005983.7000000002</v>
      </c>
      <c r="F25" s="169">
        <f t="shared" si="4"/>
        <v>6.9</v>
      </c>
      <c r="G25" s="16">
        <f t="shared" si="4"/>
        <v>7005983.7000000002</v>
      </c>
      <c r="H25" s="169">
        <f t="shared" si="4"/>
        <v>6.93</v>
      </c>
      <c r="I25" s="16">
        <f t="shared" si="4"/>
        <v>7005983.7000000002</v>
      </c>
      <c r="J25" s="169">
        <f t="shared" si="4"/>
        <v>6.92</v>
      </c>
      <c r="K25" s="16">
        <f t="shared" si="4"/>
        <v>7005983.7000000002</v>
      </c>
      <c r="L25" s="169">
        <f t="shared" si="4"/>
        <v>6.91</v>
      </c>
      <c r="M25" s="16">
        <f t="shared" si="4"/>
        <v>7005983.7000000002</v>
      </c>
      <c r="N25" s="169">
        <f t="shared" si="4"/>
        <v>6.91</v>
      </c>
      <c r="O25" s="81">
        <f t="shared" si="4"/>
        <v>7005983.7000000002</v>
      </c>
      <c r="P25" s="95">
        <f t="shared" si="4"/>
        <v>6.91</v>
      </c>
      <c r="Q25" s="81">
        <f t="shared" si="4"/>
        <v>7005983.7000000002</v>
      </c>
      <c r="R25" s="95">
        <f t="shared" si="4"/>
        <v>6.91</v>
      </c>
      <c r="S25" s="81">
        <f t="shared" si="4"/>
        <v>7005983.7000000002</v>
      </c>
      <c r="T25" s="95">
        <f t="shared" si="4"/>
        <v>6.91</v>
      </c>
      <c r="U25" s="81">
        <f t="shared" si="4"/>
        <v>7005983.7000000002</v>
      </c>
      <c r="V25" s="95">
        <f t="shared" si="4"/>
        <v>6.91</v>
      </c>
      <c r="W25" s="81">
        <f t="shared" si="4"/>
        <v>7005983.7000000002</v>
      </c>
      <c r="X25" s="95">
        <f t="shared" si="4"/>
        <v>6.9</v>
      </c>
      <c r="Y25" s="81">
        <f t="shared" si="4"/>
        <v>7005983.7000000002</v>
      </c>
      <c r="Z25" s="95">
        <f t="shared" si="4"/>
        <v>6.89</v>
      </c>
      <c r="AA25" s="81">
        <f t="shared" si="4"/>
        <v>7005983.7000000002</v>
      </c>
      <c r="AB25" s="95">
        <f t="shared" si="4"/>
        <v>6.89</v>
      </c>
      <c r="AC25" s="81">
        <f t="shared" si="4"/>
        <v>7005983.7000000002</v>
      </c>
      <c r="AD25" s="95">
        <f t="shared" si="4"/>
        <v>6.9</v>
      </c>
      <c r="AE25" s="81">
        <f t="shared" si="4"/>
        <v>7005983.7000000002</v>
      </c>
      <c r="AF25" s="95">
        <f t="shared" si="4"/>
        <v>6.9</v>
      </c>
      <c r="AG25" s="81">
        <f t="shared" si="4"/>
        <v>7005983.7000000002</v>
      </c>
      <c r="AH25" s="95">
        <f t="shared" si="4"/>
        <v>6.88</v>
      </c>
      <c r="AI25" s="81">
        <f t="shared" si="4"/>
        <v>7005983.7000000002</v>
      </c>
      <c r="AJ25" s="95">
        <f t="shared" si="4"/>
        <v>6.88</v>
      </c>
      <c r="AK25" s="81">
        <f t="shared" si="4"/>
        <v>7005983.7000000002</v>
      </c>
      <c r="AL25" s="95">
        <f t="shared" si="4"/>
        <v>6.88</v>
      </c>
      <c r="AM25" s="81">
        <f t="shared" ref="AM25:AR25" si="5">SUM(AM22:AM24)</f>
        <v>7005983.7000000002</v>
      </c>
      <c r="AN25" s="95">
        <f t="shared" si="5"/>
        <v>6.88</v>
      </c>
      <c r="AO25" s="81">
        <f t="shared" si="5"/>
        <v>7005983.7000000002</v>
      </c>
      <c r="AP25" s="95">
        <f t="shared" si="5"/>
        <v>6.88</v>
      </c>
      <c r="AQ25" s="81">
        <f t="shared" si="5"/>
        <v>7005983.7000000002</v>
      </c>
      <c r="AR25" s="95">
        <f t="shared" si="5"/>
        <v>6.89</v>
      </c>
      <c r="AS25" s="81">
        <f>SUM(AS22:AS24)</f>
        <v>7005983.7000000002</v>
      </c>
      <c r="AT25" s="95">
        <f>SUM(AT22:AT24)</f>
        <v>6.88</v>
      </c>
    </row>
    <row r="26" spans="1:47">
      <c r="A26" s="96" t="s">
        <v>45</v>
      </c>
      <c r="B26" s="84" t="s">
        <v>46</v>
      </c>
      <c r="C26" s="36">
        <v>231.14</v>
      </c>
      <c r="D26" s="170">
        <v>0</v>
      </c>
      <c r="E26" s="36">
        <v>231.14</v>
      </c>
      <c r="F26" s="170">
        <v>0</v>
      </c>
      <c r="G26" s="36">
        <v>3500231.14</v>
      </c>
      <c r="H26" s="170">
        <v>3.45</v>
      </c>
      <c r="I26" s="36">
        <v>231.14</v>
      </c>
      <c r="J26" s="170"/>
      <c r="K26" s="36">
        <v>231.14</v>
      </c>
      <c r="L26" s="170"/>
      <c r="M26" s="47">
        <v>6.63</v>
      </c>
      <c r="N26" s="170"/>
      <c r="O26" s="98">
        <v>6.63</v>
      </c>
      <c r="P26" s="97"/>
      <c r="Q26" s="98">
        <v>6.63</v>
      </c>
      <c r="R26" s="97"/>
      <c r="S26" s="98">
        <v>6.63</v>
      </c>
      <c r="T26" s="97"/>
      <c r="U26" s="47">
        <v>109686.63</v>
      </c>
      <c r="V26" s="97">
        <v>0.11</v>
      </c>
      <c r="W26" s="47">
        <v>109686.63</v>
      </c>
      <c r="X26" s="97">
        <v>0.11</v>
      </c>
      <c r="Y26" s="47">
        <v>118330.77</v>
      </c>
      <c r="Z26" s="97">
        <v>0.12</v>
      </c>
      <c r="AA26" s="210">
        <v>103330.77</v>
      </c>
      <c r="AB26" s="97">
        <v>0.1</v>
      </c>
      <c r="AC26" s="210">
        <v>4227610.7699999996</v>
      </c>
      <c r="AD26" s="97">
        <v>4.17</v>
      </c>
      <c r="AE26" s="210">
        <v>4227610.7699999996</v>
      </c>
      <c r="AF26" s="97">
        <v>4.16</v>
      </c>
      <c r="AG26" s="47">
        <v>4227610.7699999996</v>
      </c>
      <c r="AH26" s="97">
        <v>4.1500000000000004</v>
      </c>
      <c r="AI26" s="47">
        <v>4227610.7699999996</v>
      </c>
      <c r="AJ26" s="97">
        <v>4.1500000000000004</v>
      </c>
      <c r="AK26" s="47">
        <v>4187610.77</v>
      </c>
      <c r="AL26" s="97">
        <v>4.1100000000000003</v>
      </c>
      <c r="AM26" s="47">
        <v>4241123.1900000004</v>
      </c>
      <c r="AN26" s="97">
        <v>4.16</v>
      </c>
      <c r="AO26" s="47">
        <v>8414723.1899999995</v>
      </c>
      <c r="AP26" s="97">
        <v>8.26</v>
      </c>
      <c r="AQ26" s="47">
        <v>8414723.1899999995</v>
      </c>
      <c r="AR26" s="97">
        <v>8.2799999999999994</v>
      </c>
      <c r="AS26" s="235">
        <v>8414723.1899999995</v>
      </c>
      <c r="AT26" s="97">
        <v>8.26</v>
      </c>
    </row>
    <row r="27" spans="1:47">
      <c r="A27" s="99" t="s">
        <v>45</v>
      </c>
      <c r="B27" s="88" t="s">
        <v>46</v>
      </c>
      <c r="C27" s="36">
        <v>353.6</v>
      </c>
      <c r="D27" s="171">
        <v>0</v>
      </c>
      <c r="E27" s="36">
        <v>353.6</v>
      </c>
      <c r="F27" s="171">
        <v>0</v>
      </c>
      <c r="G27" s="36">
        <v>1852.21</v>
      </c>
      <c r="H27" s="171">
        <v>0</v>
      </c>
      <c r="I27" s="36">
        <v>1952.21</v>
      </c>
      <c r="J27" s="171"/>
      <c r="K27" s="36">
        <v>1952.21</v>
      </c>
      <c r="L27" s="171"/>
      <c r="M27" s="47">
        <v>6381.07</v>
      </c>
      <c r="N27" s="171">
        <v>0.01</v>
      </c>
      <c r="O27" s="98">
        <v>6269.07</v>
      </c>
      <c r="P27" s="100">
        <v>0.01</v>
      </c>
      <c r="Q27" s="98">
        <v>2601.6999999999998</v>
      </c>
      <c r="R27" s="100">
        <v>0</v>
      </c>
      <c r="S27" s="98">
        <v>2601.6999999999998</v>
      </c>
      <c r="T27" s="100">
        <v>0</v>
      </c>
      <c r="U27" s="47">
        <v>2601.6999999999998</v>
      </c>
      <c r="V27" s="100">
        <v>0</v>
      </c>
      <c r="W27" s="47">
        <v>2601.6999999999998</v>
      </c>
      <c r="X27" s="100">
        <v>0</v>
      </c>
      <c r="Y27" s="47">
        <v>2601.6999999999998</v>
      </c>
      <c r="Z27" s="100">
        <v>0</v>
      </c>
      <c r="AA27" s="210">
        <v>10651.91</v>
      </c>
      <c r="AB27" s="100">
        <v>0.01</v>
      </c>
      <c r="AC27" s="210">
        <v>9384.56</v>
      </c>
      <c r="AD27" s="100">
        <v>0.01</v>
      </c>
      <c r="AE27" s="210">
        <v>17376.560000000001</v>
      </c>
      <c r="AF27" s="100">
        <v>0.02</v>
      </c>
      <c r="AG27" s="216">
        <v>17376.560000000001</v>
      </c>
      <c r="AH27" s="100">
        <v>0.02</v>
      </c>
      <c r="AI27" s="216">
        <v>17376.560000000001</v>
      </c>
      <c r="AJ27" s="100">
        <v>0.02</v>
      </c>
      <c r="AK27" s="47">
        <v>5656.53</v>
      </c>
      <c r="AL27" s="100">
        <v>0.01</v>
      </c>
      <c r="AM27" s="47">
        <v>8522.4500000000007</v>
      </c>
      <c r="AN27" s="100">
        <v>0.01</v>
      </c>
      <c r="AO27" s="47">
        <v>8522.4500000000007</v>
      </c>
      <c r="AP27" s="100">
        <v>0.01</v>
      </c>
      <c r="AQ27" s="225">
        <v>17052.45</v>
      </c>
      <c r="AR27" s="100">
        <v>0.02</v>
      </c>
      <c r="AS27" s="236">
        <v>16552.45</v>
      </c>
      <c r="AT27" s="100">
        <v>0.01</v>
      </c>
    </row>
    <row r="28" spans="1:47">
      <c r="A28" s="101"/>
      <c r="B28" s="92"/>
      <c r="C28" s="48">
        <v>4500000</v>
      </c>
      <c r="D28" s="171">
        <v>4.45</v>
      </c>
      <c r="E28" s="48">
        <v>4500000</v>
      </c>
      <c r="F28" s="171">
        <v>3.44</v>
      </c>
      <c r="G28" s="48">
        <v>4500000</v>
      </c>
      <c r="H28" s="171">
        <v>3.45</v>
      </c>
      <c r="I28" s="48">
        <v>4500000</v>
      </c>
      <c r="J28" s="171">
        <v>3.44</v>
      </c>
      <c r="K28" s="48">
        <v>4500000</v>
      </c>
      <c r="L28" s="171">
        <v>3.44</v>
      </c>
      <c r="M28" s="48">
        <v>4500000</v>
      </c>
      <c r="N28" s="171">
        <v>4.4400000000000004</v>
      </c>
      <c r="O28" s="102">
        <v>4500000</v>
      </c>
      <c r="P28" s="100">
        <v>4.4400000000000004</v>
      </c>
      <c r="Q28" s="102">
        <v>4500000</v>
      </c>
      <c r="R28" s="100">
        <v>4.4400000000000004</v>
      </c>
      <c r="S28" s="102">
        <v>4500000</v>
      </c>
      <c r="T28" s="100">
        <v>4.45</v>
      </c>
      <c r="U28" s="48">
        <v>4500000</v>
      </c>
      <c r="V28" s="100">
        <v>4.4400000000000004</v>
      </c>
      <c r="W28" s="48">
        <v>4500000</v>
      </c>
      <c r="X28" s="100">
        <v>4.43</v>
      </c>
      <c r="Y28" s="48">
        <v>4500000</v>
      </c>
      <c r="Z28" s="100">
        <v>4.43</v>
      </c>
      <c r="AA28" s="48">
        <v>4500000</v>
      </c>
      <c r="AB28" s="100">
        <v>4.43</v>
      </c>
      <c r="AC28" s="48">
        <v>4500000</v>
      </c>
      <c r="AD28" s="100">
        <v>4.43</v>
      </c>
      <c r="AE28" s="48">
        <v>4500000</v>
      </c>
      <c r="AF28" s="100">
        <v>4.43</v>
      </c>
      <c r="AG28" s="48">
        <v>4500000</v>
      </c>
      <c r="AH28" s="100">
        <v>4.41</v>
      </c>
      <c r="AI28" s="48">
        <v>4500000</v>
      </c>
      <c r="AJ28" s="100">
        <v>4.41</v>
      </c>
      <c r="AK28" s="48">
        <v>4500000</v>
      </c>
      <c r="AL28" s="100">
        <v>4.42</v>
      </c>
      <c r="AM28" s="48">
        <v>4500000</v>
      </c>
      <c r="AN28" s="100">
        <v>4.42</v>
      </c>
      <c r="AO28" s="48">
        <v>4500000</v>
      </c>
      <c r="AP28" s="100">
        <v>4.41</v>
      </c>
      <c r="AQ28" s="48">
        <v>4500000</v>
      </c>
      <c r="AR28" s="100">
        <v>4.42</v>
      </c>
      <c r="AS28" s="48">
        <v>4500000</v>
      </c>
      <c r="AT28" s="100">
        <v>4.42</v>
      </c>
    </row>
    <row r="29" spans="1:47" s="107" customFormat="1">
      <c r="A29" s="103"/>
      <c r="B29" s="104"/>
      <c r="C29" s="52"/>
      <c r="D29" s="172"/>
      <c r="E29" s="52"/>
      <c r="F29" s="172"/>
      <c r="G29" s="52"/>
      <c r="H29" s="172"/>
      <c r="I29" s="52"/>
      <c r="J29" s="172"/>
      <c r="K29" s="52"/>
      <c r="L29" s="172"/>
      <c r="M29" s="53">
        <v>3500000</v>
      </c>
      <c r="N29" s="172">
        <v>3.46</v>
      </c>
      <c r="O29" s="106">
        <v>3500000</v>
      </c>
      <c r="P29" s="105">
        <v>3.45</v>
      </c>
      <c r="Q29" s="106">
        <v>3500000</v>
      </c>
      <c r="R29" s="105">
        <v>3.46</v>
      </c>
      <c r="S29" s="106">
        <v>3500000</v>
      </c>
      <c r="T29" s="105">
        <v>3.46</v>
      </c>
      <c r="U29" s="48">
        <v>3500000</v>
      </c>
      <c r="V29" s="105">
        <v>3.45</v>
      </c>
      <c r="W29" s="48">
        <v>3500000</v>
      </c>
      <c r="X29" s="105">
        <v>3.45</v>
      </c>
      <c r="Y29" s="48">
        <v>3500000</v>
      </c>
      <c r="Z29" s="105">
        <v>3.44</v>
      </c>
      <c r="AA29" s="48">
        <v>3500000</v>
      </c>
      <c r="AB29" s="105">
        <v>3.44</v>
      </c>
      <c r="AC29" s="48">
        <v>3500000</v>
      </c>
      <c r="AD29" s="105">
        <v>3.45</v>
      </c>
      <c r="AE29" s="48">
        <v>3500000</v>
      </c>
      <c r="AF29" s="105">
        <v>3.45</v>
      </c>
      <c r="AG29" s="48">
        <v>3500000</v>
      </c>
      <c r="AH29" s="105">
        <v>3.43</v>
      </c>
      <c r="AI29" s="48">
        <v>3500000</v>
      </c>
      <c r="AJ29" s="105">
        <v>3.44</v>
      </c>
      <c r="AK29" s="48">
        <v>3500000</v>
      </c>
      <c r="AL29" s="105">
        <v>3.44</v>
      </c>
      <c r="AM29" s="48">
        <v>3500000</v>
      </c>
      <c r="AN29" s="105">
        <v>3.44</v>
      </c>
      <c r="AO29" s="48">
        <v>3500000</v>
      </c>
      <c r="AP29" s="105">
        <v>3.43</v>
      </c>
      <c r="AQ29" s="48">
        <v>3500000</v>
      </c>
      <c r="AR29" s="105">
        <v>3.44</v>
      </c>
      <c r="AS29" s="48">
        <v>3500000</v>
      </c>
      <c r="AT29" s="105">
        <v>3.44</v>
      </c>
    </row>
    <row r="30" spans="1:47" ht="16.5" thickBot="1">
      <c r="A30" s="101" t="s">
        <v>47</v>
      </c>
      <c r="B30" s="92" t="s">
        <v>46</v>
      </c>
      <c r="C30" s="36">
        <v>4753201.74</v>
      </c>
      <c r="D30" s="173">
        <v>4.7</v>
      </c>
      <c r="E30" s="36">
        <v>4753201.74</v>
      </c>
      <c r="F30" s="173">
        <v>4.68</v>
      </c>
      <c r="G30" s="36">
        <v>990201.74</v>
      </c>
      <c r="H30" s="173">
        <v>0.98</v>
      </c>
      <c r="I30" s="36">
        <v>4490201.74</v>
      </c>
      <c r="J30" s="173">
        <v>4.43</v>
      </c>
      <c r="K30" s="36">
        <v>4490201.74</v>
      </c>
      <c r="L30" s="173">
        <v>4.43</v>
      </c>
      <c r="M30" s="49">
        <v>760201.74</v>
      </c>
      <c r="N30" s="173">
        <v>0.75</v>
      </c>
      <c r="O30" s="109">
        <v>760201.74</v>
      </c>
      <c r="P30" s="108">
        <v>0.75</v>
      </c>
      <c r="Q30" s="109">
        <v>720201.74</v>
      </c>
      <c r="R30" s="108">
        <v>0.71</v>
      </c>
      <c r="S30" s="109">
        <v>720201.74</v>
      </c>
      <c r="T30" s="108">
        <v>0.71</v>
      </c>
      <c r="U30" s="49">
        <v>720201.74</v>
      </c>
      <c r="V30" s="108">
        <v>0.71</v>
      </c>
      <c r="W30" s="49">
        <v>720201.74</v>
      </c>
      <c r="X30" s="108">
        <v>0.71</v>
      </c>
      <c r="Y30" s="49">
        <v>720201.74</v>
      </c>
      <c r="Z30" s="108">
        <v>0.71</v>
      </c>
      <c r="AA30" s="49">
        <v>720201.74</v>
      </c>
      <c r="AB30" s="108">
        <v>0.71</v>
      </c>
      <c r="AC30" s="49">
        <v>720201.74</v>
      </c>
      <c r="AD30" s="108">
        <v>0.71</v>
      </c>
      <c r="AE30" s="49">
        <v>720201.74</v>
      </c>
      <c r="AF30" s="108">
        <v>0.71</v>
      </c>
      <c r="AG30" s="49">
        <v>720201.74</v>
      </c>
      <c r="AH30" s="108">
        <v>0.71</v>
      </c>
      <c r="AI30" s="49">
        <v>720201.74</v>
      </c>
      <c r="AJ30" s="108">
        <v>0.71</v>
      </c>
      <c r="AK30" s="49">
        <v>720201.74</v>
      </c>
      <c r="AL30" s="108">
        <v>0.71</v>
      </c>
      <c r="AM30" s="49">
        <v>720201.74</v>
      </c>
      <c r="AN30" s="108">
        <v>0.71</v>
      </c>
      <c r="AO30" s="49">
        <v>720201.74</v>
      </c>
      <c r="AP30" s="108">
        <v>0.71</v>
      </c>
      <c r="AQ30" s="49">
        <v>720201.74</v>
      </c>
      <c r="AR30" s="108">
        <v>0.71</v>
      </c>
      <c r="AS30" s="249">
        <v>720216.43</v>
      </c>
      <c r="AT30" s="108">
        <v>0.71</v>
      </c>
    </row>
    <row r="31" spans="1:47" ht="16.5" thickBot="1">
      <c r="A31" s="905" t="s">
        <v>44</v>
      </c>
      <c r="B31" s="905"/>
      <c r="C31" s="16">
        <f t="shared" ref="C31:AL31" si="6">SUM(C26:C30)</f>
        <v>9253786.4800000004</v>
      </c>
      <c r="D31" s="165">
        <f t="shared" si="6"/>
        <v>9.15</v>
      </c>
      <c r="E31" s="16">
        <f t="shared" si="6"/>
        <v>9253786.4800000004</v>
      </c>
      <c r="F31" s="165">
        <f t="shared" si="6"/>
        <v>8.1199999999999992</v>
      </c>
      <c r="G31" s="16">
        <f t="shared" si="6"/>
        <v>8992285.0899999999</v>
      </c>
      <c r="H31" s="165">
        <f t="shared" si="6"/>
        <v>7.8800000000000008</v>
      </c>
      <c r="I31" s="16">
        <f t="shared" si="6"/>
        <v>8992385.0899999999</v>
      </c>
      <c r="J31" s="165">
        <f t="shared" si="6"/>
        <v>7.8699999999999992</v>
      </c>
      <c r="K31" s="16">
        <f t="shared" si="6"/>
        <v>8992385.0899999999</v>
      </c>
      <c r="L31" s="165">
        <f t="shared" si="6"/>
        <v>7.8699999999999992</v>
      </c>
      <c r="M31" s="16">
        <f t="shared" si="6"/>
        <v>8766589.4399999995</v>
      </c>
      <c r="N31" s="165">
        <f t="shared" si="6"/>
        <v>8.66</v>
      </c>
      <c r="O31" s="81">
        <f t="shared" si="6"/>
        <v>8766477.4399999995</v>
      </c>
      <c r="P31" s="82">
        <f t="shared" si="6"/>
        <v>8.65</v>
      </c>
      <c r="Q31" s="81">
        <f t="shared" si="6"/>
        <v>8722810.0700000003</v>
      </c>
      <c r="R31" s="82">
        <f t="shared" si="6"/>
        <v>8.61</v>
      </c>
      <c r="S31" s="81">
        <f t="shared" si="6"/>
        <v>8722810.0700000003</v>
      </c>
      <c r="T31" s="82">
        <f t="shared" si="6"/>
        <v>8.620000000000001</v>
      </c>
      <c r="U31" s="81">
        <f t="shared" si="6"/>
        <v>8832490.0700000003</v>
      </c>
      <c r="V31" s="82">
        <f t="shared" si="6"/>
        <v>8.7100000000000009</v>
      </c>
      <c r="W31" s="81">
        <f t="shared" si="6"/>
        <v>8832490.0700000003</v>
      </c>
      <c r="X31" s="82">
        <f t="shared" si="6"/>
        <v>8.6999999999999993</v>
      </c>
      <c r="Y31" s="81">
        <f t="shared" si="6"/>
        <v>8841134.209999999</v>
      </c>
      <c r="Z31" s="82">
        <f t="shared" si="6"/>
        <v>8.6999999999999993</v>
      </c>
      <c r="AA31" s="81">
        <f t="shared" si="6"/>
        <v>8834184.4199999999</v>
      </c>
      <c r="AB31" s="82">
        <f t="shared" si="6"/>
        <v>8.6900000000000013</v>
      </c>
      <c r="AC31" s="81">
        <f t="shared" si="6"/>
        <v>12957197.069999998</v>
      </c>
      <c r="AD31" s="82">
        <f t="shared" si="6"/>
        <v>12.77</v>
      </c>
      <c r="AE31" s="81">
        <f t="shared" si="6"/>
        <v>12965189.069999998</v>
      </c>
      <c r="AF31" s="82">
        <f t="shared" si="6"/>
        <v>12.77</v>
      </c>
      <c r="AG31" s="81">
        <f t="shared" si="6"/>
        <v>12965189.069999998</v>
      </c>
      <c r="AH31" s="82">
        <f t="shared" si="6"/>
        <v>12.719999999999999</v>
      </c>
      <c r="AI31" s="81">
        <f t="shared" si="6"/>
        <v>12965189.069999998</v>
      </c>
      <c r="AJ31" s="82">
        <f t="shared" si="6"/>
        <v>12.73</v>
      </c>
      <c r="AK31" s="81">
        <f t="shared" si="6"/>
        <v>12913469.040000001</v>
      </c>
      <c r="AL31" s="82">
        <f t="shared" si="6"/>
        <v>12.689999999999998</v>
      </c>
      <c r="AM31" s="81">
        <f t="shared" ref="AM31:AR31" si="7">SUM(AM26:AM30)</f>
        <v>12969847.380000001</v>
      </c>
      <c r="AN31" s="82">
        <f t="shared" si="7"/>
        <v>12.739999999999998</v>
      </c>
      <c r="AO31" s="81">
        <f t="shared" si="7"/>
        <v>17143447.379999999</v>
      </c>
      <c r="AP31" s="82">
        <f t="shared" si="7"/>
        <v>16.82</v>
      </c>
      <c r="AQ31" s="81">
        <f t="shared" si="7"/>
        <v>17151977.379999999</v>
      </c>
      <c r="AR31" s="82">
        <f t="shared" si="7"/>
        <v>16.87</v>
      </c>
      <c r="AS31" s="82">
        <f>SUM(AS26:AS30)</f>
        <v>17151492.07</v>
      </c>
      <c r="AT31" s="82">
        <f>SUM(AT26:AT30)</f>
        <v>16.84</v>
      </c>
    </row>
    <row r="32" spans="1:47" ht="16.5" thickBot="1">
      <c r="A32" s="906" t="s">
        <v>48</v>
      </c>
      <c r="B32" s="907"/>
      <c r="C32" s="20"/>
      <c r="D32" s="174"/>
      <c r="E32" s="20"/>
      <c r="F32" s="174"/>
      <c r="G32" s="20"/>
      <c r="H32" s="174"/>
      <c r="I32" s="20"/>
      <c r="J32" s="174"/>
      <c r="K32" s="20"/>
      <c r="L32" s="174"/>
      <c r="M32" s="20"/>
      <c r="N32" s="174"/>
      <c r="O32" s="110"/>
      <c r="P32" s="111"/>
      <c r="Q32" s="110"/>
      <c r="R32" s="111"/>
      <c r="S32" s="110"/>
      <c r="T32" s="111"/>
      <c r="U32" s="110"/>
      <c r="V32" s="111"/>
      <c r="W32" s="110"/>
      <c r="X32" s="111"/>
      <c r="Y32" s="110"/>
      <c r="Z32" s="111"/>
      <c r="AA32" s="110"/>
      <c r="AB32" s="111"/>
      <c r="AC32" s="110"/>
      <c r="AD32" s="111"/>
      <c r="AE32" s="110"/>
      <c r="AF32" s="111"/>
      <c r="AG32" s="110"/>
      <c r="AH32" s="111"/>
      <c r="AI32" s="110"/>
      <c r="AJ32" s="111"/>
      <c r="AK32" s="110"/>
      <c r="AL32" s="111"/>
      <c r="AM32" s="110"/>
      <c r="AN32" s="111"/>
      <c r="AO32" s="110"/>
      <c r="AP32" s="111"/>
      <c r="AQ32" s="110"/>
      <c r="AR32" s="111"/>
      <c r="AS32" s="110"/>
      <c r="AT32" s="111"/>
    </row>
    <row r="33" spans="1:47" ht="16.5" thickBot="1">
      <c r="A33" s="908" t="s">
        <v>44</v>
      </c>
      <c r="B33" s="908"/>
      <c r="C33" s="16"/>
      <c r="D33" s="169"/>
      <c r="E33" s="16"/>
      <c r="F33" s="169"/>
      <c r="G33" s="16"/>
      <c r="H33" s="169"/>
      <c r="I33" s="16"/>
      <c r="J33" s="169"/>
      <c r="K33" s="16"/>
      <c r="L33" s="169"/>
      <c r="M33" s="16"/>
      <c r="N33" s="169"/>
      <c r="O33" s="112"/>
      <c r="P33" s="113"/>
      <c r="Q33" s="112"/>
      <c r="R33" s="113"/>
      <c r="S33" s="112"/>
      <c r="T33" s="113"/>
      <c r="U33" s="112"/>
      <c r="V33" s="113"/>
      <c r="W33" s="112"/>
      <c r="X33" s="113"/>
      <c r="Y33" s="112"/>
      <c r="Z33" s="113"/>
      <c r="AA33" s="112"/>
      <c r="AB33" s="113"/>
      <c r="AC33" s="112"/>
      <c r="AD33" s="113"/>
      <c r="AE33" s="112"/>
      <c r="AF33" s="113"/>
      <c r="AG33" s="112"/>
      <c r="AH33" s="113"/>
      <c r="AI33" s="112"/>
      <c r="AJ33" s="113"/>
      <c r="AK33" s="112"/>
      <c r="AL33" s="113"/>
      <c r="AM33" s="112"/>
      <c r="AN33" s="113"/>
      <c r="AO33" s="112"/>
      <c r="AP33" s="113"/>
      <c r="AQ33" s="112"/>
      <c r="AR33" s="113"/>
      <c r="AS33" s="112"/>
      <c r="AT33" s="113"/>
    </row>
    <row r="34" spans="1:47">
      <c r="A34" s="114" t="s">
        <v>67</v>
      </c>
      <c r="B34" s="115" t="s">
        <v>74</v>
      </c>
      <c r="C34" s="37"/>
      <c r="D34" s="175"/>
      <c r="E34" s="37"/>
      <c r="F34" s="175"/>
      <c r="G34" s="41">
        <v>300</v>
      </c>
      <c r="H34" s="176"/>
      <c r="I34" s="41">
        <v>300</v>
      </c>
      <c r="J34" s="176"/>
      <c r="K34" s="41">
        <v>300</v>
      </c>
      <c r="L34" s="176"/>
      <c r="M34" s="41">
        <v>300</v>
      </c>
      <c r="N34" s="177"/>
      <c r="O34" s="120">
        <v>300</v>
      </c>
      <c r="P34" s="121"/>
      <c r="Q34" s="120">
        <v>300</v>
      </c>
      <c r="R34" s="121"/>
      <c r="S34" s="120">
        <v>300</v>
      </c>
      <c r="T34" s="121"/>
      <c r="U34" s="120">
        <v>300</v>
      </c>
      <c r="V34" s="121"/>
      <c r="W34" s="120">
        <v>300</v>
      </c>
      <c r="X34" s="121"/>
      <c r="Y34" s="120">
        <v>300</v>
      </c>
      <c r="Z34" s="121"/>
      <c r="AA34" s="120">
        <v>300</v>
      </c>
      <c r="AB34" s="121"/>
      <c r="AC34" s="120">
        <v>300</v>
      </c>
      <c r="AD34" s="121"/>
      <c r="AE34" s="120">
        <v>300</v>
      </c>
      <c r="AF34" s="121"/>
      <c r="AG34" s="120">
        <v>300</v>
      </c>
      <c r="AH34" s="121"/>
      <c r="AI34" s="120">
        <v>300</v>
      </c>
      <c r="AJ34" s="121"/>
      <c r="AK34" s="120">
        <v>300</v>
      </c>
      <c r="AL34" s="121"/>
      <c r="AM34" s="120">
        <v>300</v>
      </c>
      <c r="AN34" s="121"/>
      <c r="AO34" s="120">
        <v>300</v>
      </c>
      <c r="AP34" s="121"/>
      <c r="AQ34" s="120">
        <v>300</v>
      </c>
      <c r="AR34" s="121"/>
      <c r="AS34" s="238"/>
      <c r="AT34" s="226"/>
    </row>
    <row r="35" spans="1:47" ht="47.25">
      <c r="A35" s="122" t="s">
        <v>58</v>
      </c>
      <c r="B35" s="123" t="s">
        <v>75</v>
      </c>
      <c r="C35" s="38">
        <v>47232.88</v>
      </c>
      <c r="D35" s="178">
        <v>0.05</v>
      </c>
      <c r="E35" s="179">
        <v>49205.48</v>
      </c>
      <c r="F35" s="178">
        <v>0.05</v>
      </c>
      <c r="G35" s="179">
        <v>50191.78</v>
      </c>
      <c r="H35" s="178">
        <v>0.05</v>
      </c>
      <c r="I35" s="179">
        <v>52164.38</v>
      </c>
      <c r="J35" s="178">
        <v>0.05</v>
      </c>
      <c r="K35" s="179">
        <v>53150.68</v>
      </c>
      <c r="L35" s="178">
        <v>0.05</v>
      </c>
      <c r="M35" s="179">
        <v>56109.59</v>
      </c>
      <c r="N35" s="180">
        <v>0.06</v>
      </c>
      <c r="O35" s="126">
        <v>57095.89</v>
      </c>
      <c r="P35" s="124">
        <v>0.06</v>
      </c>
      <c r="Q35" s="125">
        <v>58082.2</v>
      </c>
      <c r="R35" s="124">
        <v>0.06</v>
      </c>
      <c r="S35" s="125">
        <v>59068.5</v>
      </c>
      <c r="T35" s="124">
        <v>0.06</v>
      </c>
      <c r="U35" s="125">
        <v>60054.8</v>
      </c>
      <c r="V35" s="124">
        <v>0.06</v>
      </c>
      <c r="W35" s="206">
        <v>63013.7</v>
      </c>
      <c r="X35" s="124">
        <v>0.06</v>
      </c>
      <c r="Y35" s="206">
        <v>64000</v>
      </c>
      <c r="Z35" s="124">
        <v>0.06</v>
      </c>
      <c r="AA35" s="206">
        <v>64986.3</v>
      </c>
      <c r="AB35" s="124">
        <v>0.06</v>
      </c>
      <c r="AC35" s="206">
        <v>65972.61</v>
      </c>
      <c r="AD35" s="124">
        <v>7.0000000000000007E-2</v>
      </c>
      <c r="AE35" s="206">
        <v>66958.91</v>
      </c>
      <c r="AF35" s="124">
        <v>7.0000000000000007E-2</v>
      </c>
      <c r="AG35" s="206">
        <v>69917.81</v>
      </c>
      <c r="AH35" s="124">
        <v>7.0000000000000007E-2</v>
      </c>
      <c r="AI35" s="206">
        <v>70904.11</v>
      </c>
      <c r="AJ35" s="124">
        <v>7.0000000000000007E-2</v>
      </c>
      <c r="AK35" s="206">
        <v>71890.41</v>
      </c>
      <c r="AL35" s="124">
        <v>7.0000000000000007E-2</v>
      </c>
      <c r="AM35" s="206">
        <v>72876.72</v>
      </c>
      <c r="AN35" s="124">
        <v>7.0000000000000007E-2</v>
      </c>
      <c r="AO35" s="206">
        <v>73863.02</v>
      </c>
      <c r="AP35" s="124">
        <v>7.0000000000000007E-2</v>
      </c>
      <c r="AQ35" s="206">
        <v>76821.919999999998</v>
      </c>
      <c r="AR35" s="124">
        <v>7.0000000000000007E-2</v>
      </c>
      <c r="AS35" s="252">
        <v>77808.22</v>
      </c>
      <c r="AT35" s="124">
        <v>0.08</v>
      </c>
      <c r="AU35" s="56" t="s">
        <v>87</v>
      </c>
    </row>
    <row r="36" spans="1:47">
      <c r="A36" s="122" t="s">
        <v>33</v>
      </c>
      <c r="B36" s="123" t="s">
        <v>57</v>
      </c>
      <c r="C36" s="37"/>
      <c r="D36" s="181"/>
      <c r="E36" s="37"/>
      <c r="F36" s="181"/>
      <c r="G36" s="37"/>
      <c r="H36" s="181"/>
      <c r="I36" s="37"/>
      <c r="J36" s="181"/>
      <c r="K36" s="37"/>
      <c r="L36" s="181"/>
      <c r="M36" s="37"/>
      <c r="N36" s="182"/>
      <c r="O36" s="116"/>
      <c r="P36" s="127"/>
      <c r="Q36" s="116"/>
      <c r="R36" s="127"/>
      <c r="S36" s="116"/>
      <c r="T36" s="127"/>
      <c r="U36" s="116"/>
      <c r="V36" s="127"/>
      <c r="W36" s="116"/>
      <c r="X36" s="127"/>
      <c r="Y36" s="116"/>
      <c r="Z36" s="127"/>
      <c r="AA36" s="116"/>
      <c r="AB36" s="127"/>
      <c r="AC36" s="116"/>
      <c r="AD36" s="127"/>
      <c r="AE36" s="116"/>
      <c r="AF36" s="127"/>
      <c r="AG36" s="116"/>
      <c r="AH36" s="127"/>
      <c r="AI36" s="116"/>
      <c r="AJ36" s="127"/>
      <c r="AK36" s="116"/>
      <c r="AL36" s="127"/>
      <c r="AM36" s="116"/>
      <c r="AN36" s="127"/>
      <c r="AO36" s="116"/>
      <c r="AP36" s="127"/>
      <c r="AQ36" s="116"/>
      <c r="AR36" s="127"/>
      <c r="AS36" s="116"/>
      <c r="AT36" s="127"/>
    </row>
    <row r="37" spans="1:47">
      <c r="A37" s="122" t="s">
        <v>29</v>
      </c>
      <c r="B37" s="123" t="s">
        <v>57</v>
      </c>
      <c r="C37" s="39"/>
      <c r="D37" s="181"/>
      <c r="E37" s="39"/>
      <c r="F37" s="181"/>
      <c r="G37" s="39"/>
      <c r="H37" s="181"/>
      <c r="I37" s="39"/>
      <c r="J37" s="181"/>
      <c r="K37" s="39"/>
      <c r="L37" s="181"/>
      <c r="M37" s="39"/>
      <c r="N37" s="182"/>
      <c r="O37" s="128"/>
      <c r="P37" s="127"/>
      <c r="Q37" s="128"/>
      <c r="R37" s="127"/>
      <c r="S37" s="128"/>
      <c r="T37" s="127"/>
      <c r="U37" s="128"/>
      <c r="V37" s="127"/>
      <c r="W37" s="128"/>
      <c r="X37" s="127"/>
      <c r="Y37" s="128"/>
      <c r="Z37" s="127"/>
      <c r="AA37" s="128"/>
      <c r="AB37" s="127"/>
      <c r="AC37" s="128"/>
      <c r="AD37" s="127"/>
      <c r="AE37" s="128"/>
      <c r="AF37" s="127"/>
      <c r="AG37" s="128"/>
      <c r="AH37" s="127"/>
      <c r="AI37" s="217">
        <v>86106.96</v>
      </c>
      <c r="AJ37" s="124">
        <v>0.09</v>
      </c>
      <c r="AK37" s="217">
        <v>86106.96</v>
      </c>
      <c r="AL37" s="124">
        <v>0.09</v>
      </c>
      <c r="AM37" s="217">
        <v>86106.96</v>
      </c>
      <c r="AN37" s="124">
        <v>0.09</v>
      </c>
      <c r="AO37" s="217">
        <v>86106.96</v>
      </c>
      <c r="AP37" s="124">
        <v>0.09</v>
      </c>
      <c r="AQ37" s="217">
        <v>86106.96</v>
      </c>
      <c r="AR37" s="124">
        <v>0.09</v>
      </c>
      <c r="AS37" s="248">
        <v>86106.96</v>
      </c>
      <c r="AT37" s="124">
        <v>0.09</v>
      </c>
      <c r="AU37" s="56" t="s">
        <v>90</v>
      </c>
    </row>
    <row r="38" spans="1:47">
      <c r="A38" s="122" t="s">
        <v>37</v>
      </c>
      <c r="B38" s="123" t="s">
        <v>57</v>
      </c>
      <c r="C38" s="37"/>
      <c r="D38" s="181"/>
      <c r="E38" s="37"/>
      <c r="F38" s="181"/>
      <c r="G38" s="37"/>
      <c r="H38" s="181"/>
      <c r="I38" s="37"/>
      <c r="J38" s="181"/>
      <c r="K38" s="37"/>
      <c r="L38" s="181"/>
      <c r="M38" s="37"/>
      <c r="N38" s="182"/>
      <c r="O38" s="116"/>
      <c r="P38" s="127"/>
      <c r="Q38" s="116"/>
      <c r="R38" s="127"/>
      <c r="S38" s="116"/>
      <c r="T38" s="127"/>
      <c r="U38" s="116"/>
      <c r="V38" s="127"/>
      <c r="W38" s="116"/>
      <c r="X38" s="127"/>
      <c r="Y38" s="116"/>
      <c r="Z38" s="127"/>
      <c r="AA38" s="116"/>
      <c r="AB38" s="127"/>
      <c r="AC38" s="116"/>
      <c r="AD38" s="127"/>
      <c r="AE38" s="116"/>
      <c r="AF38" s="127"/>
      <c r="AG38" s="116"/>
      <c r="AH38" s="127"/>
      <c r="AI38" s="116"/>
      <c r="AJ38" s="127"/>
      <c r="AK38" s="116"/>
      <c r="AL38" s="127"/>
      <c r="AM38" s="116"/>
      <c r="AN38" s="127"/>
      <c r="AO38" s="116"/>
      <c r="AP38" s="127"/>
      <c r="AQ38" s="116"/>
      <c r="AR38" s="127"/>
      <c r="AS38" s="116"/>
      <c r="AT38" s="127"/>
    </row>
    <row r="39" spans="1:47">
      <c r="A39" s="122" t="s">
        <v>68</v>
      </c>
      <c r="B39" s="123" t="s">
        <v>57</v>
      </c>
      <c r="C39" s="39"/>
      <c r="D39" s="181"/>
      <c r="E39" s="39"/>
      <c r="F39" s="181"/>
      <c r="G39" s="39"/>
      <c r="H39" s="181"/>
      <c r="I39" s="39"/>
      <c r="J39" s="181"/>
      <c r="K39" s="39"/>
      <c r="L39" s="181"/>
      <c r="M39" s="39"/>
      <c r="N39" s="182"/>
      <c r="O39" s="128"/>
      <c r="P39" s="127"/>
      <c r="Q39" s="128"/>
      <c r="R39" s="127"/>
      <c r="S39" s="128"/>
      <c r="T39" s="127"/>
      <c r="U39" s="128"/>
      <c r="V39" s="127"/>
      <c r="W39" s="128"/>
      <c r="X39" s="127"/>
      <c r="Y39" s="128"/>
      <c r="Z39" s="127"/>
      <c r="AA39" s="128"/>
      <c r="AB39" s="127"/>
      <c r="AC39" s="128"/>
      <c r="AD39" s="127"/>
      <c r="AE39" s="128"/>
      <c r="AF39" s="127"/>
      <c r="AG39" s="128"/>
      <c r="AH39" s="127"/>
      <c r="AI39" s="128"/>
      <c r="AJ39" s="127"/>
      <c r="AK39" s="128"/>
      <c r="AL39" s="127"/>
      <c r="AM39" s="128"/>
      <c r="AN39" s="127"/>
      <c r="AO39" s="128"/>
      <c r="AP39" s="127"/>
      <c r="AQ39" s="128"/>
      <c r="AR39" s="127"/>
      <c r="AS39" s="128"/>
      <c r="AT39" s="127"/>
    </row>
    <row r="40" spans="1:47">
      <c r="A40" s="129" t="s">
        <v>69</v>
      </c>
      <c r="B40" s="123" t="s">
        <v>57</v>
      </c>
      <c r="C40" s="40">
        <v>255553</v>
      </c>
      <c r="D40" s="178">
        <v>0.25</v>
      </c>
      <c r="E40" s="40">
        <v>255553</v>
      </c>
      <c r="F40" s="178">
        <v>0.25</v>
      </c>
      <c r="G40" s="40">
        <v>255553</v>
      </c>
      <c r="H40" s="178">
        <v>0.25</v>
      </c>
      <c r="I40" s="40">
        <v>255553</v>
      </c>
      <c r="J40" s="178">
        <v>0.25</v>
      </c>
      <c r="K40" s="40">
        <v>255553</v>
      </c>
      <c r="L40" s="178">
        <v>0.25</v>
      </c>
      <c r="M40" s="40">
        <v>255553</v>
      </c>
      <c r="N40" s="180">
        <v>0.25</v>
      </c>
      <c r="O40" s="130">
        <v>255553</v>
      </c>
      <c r="P40" s="124">
        <v>0.25</v>
      </c>
      <c r="Q40" s="130">
        <v>255553</v>
      </c>
      <c r="R40" s="124">
        <v>0.25</v>
      </c>
      <c r="S40" s="130">
        <v>255553</v>
      </c>
      <c r="T40" s="124">
        <v>0.25</v>
      </c>
      <c r="U40" s="130">
        <v>255553</v>
      </c>
      <c r="V40" s="124">
        <v>0.25</v>
      </c>
      <c r="W40" s="207">
        <v>255086.66</v>
      </c>
      <c r="X40" s="124">
        <v>0.25</v>
      </c>
      <c r="Y40" s="209">
        <v>254853.49</v>
      </c>
      <c r="Z40" s="124">
        <v>0.25</v>
      </c>
      <c r="AA40" s="209">
        <v>254620.32</v>
      </c>
      <c r="AB40" s="124">
        <v>0.25</v>
      </c>
      <c r="AC40" s="209">
        <v>254387.16</v>
      </c>
      <c r="AD40" s="124">
        <v>0.25</v>
      </c>
      <c r="AE40" s="209">
        <v>254153.99</v>
      </c>
      <c r="AF40" s="124">
        <v>0.25</v>
      </c>
      <c r="AG40" s="209">
        <v>253454.48</v>
      </c>
      <c r="AH40" s="124">
        <v>0.25</v>
      </c>
      <c r="AI40" s="209">
        <v>253221.31</v>
      </c>
      <c r="AJ40" s="124">
        <v>0.25</v>
      </c>
      <c r="AK40" s="209">
        <v>252988.14</v>
      </c>
      <c r="AL40" s="124">
        <v>0.25</v>
      </c>
      <c r="AM40" s="209">
        <v>252754.97</v>
      </c>
      <c r="AN40" s="124">
        <v>0.25</v>
      </c>
      <c r="AO40" s="209">
        <v>252521.81</v>
      </c>
      <c r="AP40" s="124">
        <v>0.25</v>
      </c>
      <c r="AQ40" s="209">
        <v>251822.3</v>
      </c>
      <c r="AR40" s="124">
        <v>0.25</v>
      </c>
      <c r="AS40" s="251">
        <v>251589.13</v>
      </c>
      <c r="AT40" s="124">
        <v>0.25</v>
      </c>
      <c r="AU40" s="56" t="s">
        <v>88</v>
      </c>
    </row>
    <row r="41" spans="1:47" ht="47.25">
      <c r="A41" s="122" t="s">
        <v>70</v>
      </c>
      <c r="B41" s="123" t="s">
        <v>76</v>
      </c>
      <c r="C41" s="41">
        <v>3303400</v>
      </c>
      <c r="D41" s="178">
        <v>3.26</v>
      </c>
      <c r="E41" s="41">
        <v>3320000</v>
      </c>
      <c r="F41" s="178">
        <v>3.27</v>
      </c>
      <c r="G41" s="41">
        <v>3320000</v>
      </c>
      <c r="H41" s="178">
        <v>3.27</v>
      </c>
      <c r="I41" s="41">
        <v>3320000</v>
      </c>
      <c r="J41" s="178">
        <v>3.27</v>
      </c>
      <c r="K41" s="41">
        <v>3320000</v>
      </c>
      <c r="L41" s="178">
        <v>3.28</v>
      </c>
      <c r="M41" s="41">
        <v>3320000</v>
      </c>
      <c r="N41" s="180">
        <v>3.28</v>
      </c>
      <c r="O41" s="118">
        <v>3320000</v>
      </c>
      <c r="P41" s="124">
        <v>3.28</v>
      </c>
      <c r="Q41" s="118">
        <v>3320000</v>
      </c>
      <c r="R41" s="124">
        <v>3.28</v>
      </c>
      <c r="S41" s="118">
        <v>3320000</v>
      </c>
      <c r="T41" s="124">
        <v>3.28</v>
      </c>
      <c r="U41" s="118">
        <v>3320000</v>
      </c>
      <c r="V41" s="124">
        <v>3.27</v>
      </c>
      <c r="W41" s="118">
        <v>3320000</v>
      </c>
      <c r="X41" s="124">
        <v>3.27</v>
      </c>
      <c r="Y41" s="118">
        <v>3320000</v>
      </c>
      <c r="Z41" s="124">
        <v>3.27</v>
      </c>
      <c r="AA41" s="118">
        <v>3320000</v>
      </c>
      <c r="AB41" s="124">
        <v>3.27</v>
      </c>
      <c r="AC41" s="118">
        <v>3320000</v>
      </c>
      <c r="AD41" s="124">
        <v>3.27</v>
      </c>
      <c r="AE41" s="118">
        <v>3320000</v>
      </c>
      <c r="AF41" s="124">
        <v>3.27</v>
      </c>
      <c r="AG41" s="118">
        <v>3320000</v>
      </c>
      <c r="AH41" s="124">
        <v>3.26</v>
      </c>
      <c r="AI41" s="118">
        <v>3320000</v>
      </c>
      <c r="AJ41" s="124">
        <v>3.26</v>
      </c>
      <c r="AK41" s="118">
        <v>3320000</v>
      </c>
      <c r="AL41" s="124">
        <v>3.26</v>
      </c>
      <c r="AM41" s="118">
        <v>3320000</v>
      </c>
      <c r="AN41" s="124">
        <v>3.26</v>
      </c>
      <c r="AO41" s="118">
        <v>3320000</v>
      </c>
      <c r="AP41" s="124">
        <v>3.26</v>
      </c>
      <c r="AQ41" s="118">
        <v>3320000</v>
      </c>
      <c r="AR41" s="124">
        <v>3.26</v>
      </c>
      <c r="AS41" s="118">
        <v>3320000</v>
      </c>
      <c r="AT41" s="124">
        <v>3.26</v>
      </c>
      <c r="AU41" s="56">
        <v>3320000</v>
      </c>
    </row>
    <row r="42" spans="1:47" ht="47.25">
      <c r="A42" s="122" t="s">
        <v>71</v>
      </c>
      <c r="B42" s="123" t="s">
        <v>57</v>
      </c>
      <c r="C42" s="37"/>
      <c r="D42" s="181"/>
      <c r="E42" s="37"/>
      <c r="F42" s="181"/>
      <c r="G42" s="37"/>
      <c r="H42" s="181"/>
      <c r="I42" s="37"/>
      <c r="J42" s="181"/>
      <c r="K42" s="37"/>
      <c r="L42" s="181"/>
      <c r="M42" s="37"/>
      <c r="N42" s="182"/>
      <c r="O42" s="116"/>
      <c r="P42" s="127"/>
      <c r="Q42" s="116"/>
      <c r="R42" s="127"/>
      <c r="S42" s="116"/>
      <c r="T42" s="127"/>
      <c r="U42" s="116"/>
      <c r="V42" s="127"/>
      <c r="W42" s="116"/>
      <c r="X42" s="127"/>
      <c r="Y42" s="116"/>
      <c r="Z42" s="127"/>
      <c r="AA42" s="116"/>
      <c r="AB42" s="127"/>
      <c r="AC42" s="116"/>
      <c r="AD42" s="127"/>
      <c r="AE42" s="116"/>
      <c r="AF42" s="127"/>
      <c r="AG42" s="116"/>
      <c r="AH42" s="127"/>
      <c r="AI42" s="116"/>
      <c r="AJ42" s="127"/>
      <c r="AK42" s="116"/>
      <c r="AL42" s="127"/>
      <c r="AM42" s="116"/>
      <c r="AN42" s="127"/>
      <c r="AO42" s="116"/>
      <c r="AP42" s="127"/>
      <c r="AQ42" s="116"/>
      <c r="AR42" s="127"/>
      <c r="AS42" s="116"/>
      <c r="AT42" s="127"/>
    </row>
    <row r="43" spans="1:47" ht="16.5" thickBot="1">
      <c r="A43" s="122" t="s">
        <v>49</v>
      </c>
      <c r="B43" s="123" t="s">
        <v>50</v>
      </c>
      <c r="C43" s="42">
        <v>10327</v>
      </c>
      <c r="D43" s="178">
        <v>0.01</v>
      </c>
      <c r="E43" s="42">
        <v>10327</v>
      </c>
      <c r="F43" s="178">
        <v>0.01</v>
      </c>
      <c r="G43" s="46">
        <v>10377</v>
      </c>
      <c r="H43" s="178">
        <v>0.01</v>
      </c>
      <c r="I43" s="46">
        <v>10377</v>
      </c>
      <c r="J43" s="178">
        <v>0.01</v>
      </c>
      <c r="K43" s="46">
        <v>10377</v>
      </c>
      <c r="L43" s="178">
        <v>0.01</v>
      </c>
      <c r="M43" s="50">
        <v>10604.36</v>
      </c>
      <c r="N43" s="180">
        <v>0.01</v>
      </c>
      <c r="O43" s="198">
        <v>10604.36</v>
      </c>
      <c r="P43" s="124">
        <v>0.01</v>
      </c>
      <c r="Q43" s="198">
        <v>10604.36</v>
      </c>
      <c r="R43" s="124">
        <v>0.01</v>
      </c>
      <c r="S43" s="198">
        <v>10604.36</v>
      </c>
      <c r="T43" s="124">
        <v>0.01</v>
      </c>
      <c r="U43" s="198">
        <v>10604.36</v>
      </c>
      <c r="V43" s="124">
        <v>0.01</v>
      </c>
      <c r="W43" s="198">
        <v>10604.36</v>
      </c>
      <c r="X43" s="124">
        <v>0.01</v>
      </c>
      <c r="Y43" s="198">
        <v>10604.36</v>
      </c>
      <c r="Z43" s="124">
        <v>0.01</v>
      </c>
      <c r="AA43" s="198">
        <v>11762.66</v>
      </c>
      <c r="AB43" s="124">
        <v>0.01</v>
      </c>
      <c r="AC43" s="198">
        <v>11762.66</v>
      </c>
      <c r="AD43" s="124">
        <v>0.01</v>
      </c>
      <c r="AE43" s="198">
        <v>11762.66</v>
      </c>
      <c r="AF43" s="124">
        <v>0.01</v>
      </c>
      <c r="AG43" s="198">
        <v>11762.66</v>
      </c>
      <c r="AH43" s="124">
        <v>0.01</v>
      </c>
      <c r="AI43" s="198">
        <v>11762.66</v>
      </c>
      <c r="AJ43" s="124">
        <v>0.01</v>
      </c>
      <c r="AK43" s="218">
        <v>18362.66</v>
      </c>
      <c r="AL43" s="124">
        <v>0.01</v>
      </c>
      <c r="AM43" s="218">
        <v>18362.66</v>
      </c>
      <c r="AN43" s="124">
        <v>0.01</v>
      </c>
      <c r="AO43" s="218">
        <v>18362.66</v>
      </c>
      <c r="AP43" s="124">
        <v>0.02</v>
      </c>
      <c r="AQ43" s="218">
        <v>18362.66</v>
      </c>
      <c r="AR43" s="124">
        <v>0.02</v>
      </c>
      <c r="AS43" s="250">
        <v>11341.94</v>
      </c>
      <c r="AT43" s="124">
        <v>0.01</v>
      </c>
      <c r="AU43" s="56" t="s">
        <v>84</v>
      </c>
    </row>
    <row r="44" spans="1:47" ht="47.25">
      <c r="A44" s="122" t="s">
        <v>56</v>
      </c>
      <c r="B44" s="123" t="s">
        <v>77</v>
      </c>
      <c r="C44" s="38">
        <v>9262.82</v>
      </c>
      <c r="D44" s="178">
        <v>0.01</v>
      </c>
      <c r="E44" s="38">
        <v>9262.82</v>
      </c>
      <c r="F44" s="178">
        <v>0.01</v>
      </c>
      <c r="G44" s="38">
        <v>9262.82</v>
      </c>
      <c r="H44" s="178">
        <v>0.01</v>
      </c>
      <c r="I44" s="38">
        <v>9262.82</v>
      </c>
      <c r="J44" s="178">
        <v>0.01</v>
      </c>
      <c r="K44" s="38">
        <v>9262.82</v>
      </c>
      <c r="L44" s="178">
        <v>0.01</v>
      </c>
      <c r="M44" s="38">
        <v>9262.82</v>
      </c>
      <c r="N44" s="180">
        <v>0.01</v>
      </c>
      <c r="O44" s="131">
        <v>9262.82</v>
      </c>
      <c r="P44" s="124">
        <v>0.01</v>
      </c>
      <c r="Q44" s="131">
        <v>9262.82</v>
      </c>
      <c r="R44" s="124">
        <v>0.01</v>
      </c>
      <c r="S44" s="131">
        <v>9262.82</v>
      </c>
      <c r="T44" s="124">
        <v>0.01</v>
      </c>
      <c r="U44" s="131">
        <v>9262.82</v>
      </c>
      <c r="V44" s="124">
        <v>0.01</v>
      </c>
      <c r="W44" s="131">
        <v>9262.82</v>
      </c>
      <c r="X44" s="124">
        <v>0.01</v>
      </c>
      <c r="Y44" s="131">
        <v>9262.82</v>
      </c>
      <c r="Z44" s="124">
        <v>0.01</v>
      </c>
      <c r="AA44" s="211">
        <v>15369.43</v>
      </c>
      <c r="AB44" s="124">
        <v>0.02</v>
      </c>
      <c r="AC44" s="211">
        <v>15369.43</v>
      </c>
      <c r="AD44" s="124">
        <v>0.02</v>
      </c>
      <c r="AE44" s="211">
        <v>15369.43</v>
      </c>
      <c r="AF44" s="124">
        <v>0.02</v>
      </c>
      <c r="AG44" s="211">
        <v>15369.43</v>
      </c>
      <c r="AH44" s="124">
        <v>0.02</v>
      </c>
      <c r="AI44" s="211">
        <v>15369.43</v>
      </c>
      <c r="AJ44" s="124">
        <v>0.02</v>
      </c>
      <c r="AK44" s="211">
        <v>15369.43</v>
      </c>
      <c r="AL44" s="124">
        <v>0.02</v>
      </c>
      <c r="AM44" s="211">
        <v>15369.43</v>
      </c>
      <c r="AN44" s="124">
        <v>0.02</v>
      </c>
      <c r="AO44" s="211">
        <v>15369.43</v>
      </c>
      <c r="AP44" s="124">
        <v>0.02</v>
      </c>
      <c r="AQ44" s="211">
        <v>15369.43</v>
      </c>
      <c r="AR44" s="124">
        <v>0.02</v>
      </c>
      <c r="AS44" s="251">
        <v>10086.299999999999</v>
      </c>
      <c r="AT44" s="124">
        <v>0.01</v>
      </c>
      <c r="AU44" s="56" t="s">
        <v>86</v>
      </c>
    </row>
    <row r="45" spans="1:47" ht="78.75">
      <c r="A45" s="132" t="s">
        <v>72</v>
      </c>
      <c r="B45" s="123" t="s">
        <v>78</v>
      </c>
      <c r="C45" s="38">
        <v>518.65</v>
      </c>
      <c r="D45" s="178">
        <v>0</v>
      </c>
      <c r="E45" s="38">
        <v>518.65</v>
      </c>
      <c r="F45" s="178">
        <v>0</v>
      </c>
      <c r="G45" s="38">
        <v>518.65</v>
      </c>
      <c r="H45" s="178">
        <v>0</v>
      </c>
      <c r="I45" s="38">
        <v>518.65</v>
      </c>
      <c r="J45" s="178">
        <v>0</v>
      </c>
      <c r="K45" s="38">
        <v>518.65</v>
      </c>
      <c r="L45" s="178">
        <v>0</v>
      </c>
      <c r="M45" s="51">
        <v>1882.79</v>
      </c>
      <c r="N45" s="180">
        <v>0</v>
      </c>
      <c r="O45" s="196">
        <v>1882.79</v>
      </c>
      <c r="P45" s="197">
        <v>0</v>
      </c>
      <c r="Q45" s="196">
        <v>1882.79</v>
      </c>
      <c r="R45" s="124">
        <v>0</v>
      </c>
      <c r="S45" s="196">
        <v>1882.79</v>
      </c>
      <c r="T45" s="124">
        <v>0</v>
      </c>
      <c r="U45" s="196">
        <v>1882.79</v>
      </c>
      <c r="V45" s="124">
        <v>0</v>
      </c>
      <c r="W45" s="196">
        <v>1882.79</v>
      </c>
      <c r="X45" s="124">
        <v>0</v>
      </c>
      <c r="Y45" s="196">
        <v>1882.79</v>
      </c>
      <c r="Z45" s="124">
        <v>0</v>
      </c>
      <c r="AA45" s="196">
        <v>2725.97</v>
      </c>
      <c r="AB45" s="124">
        <v>0</v>
      </c>
      <c r="AC45" s="196">
        <v>2725.97</v>
      </c>
      <c r="AD45" s="124">
        <v>0</v>
      </c>
      <c r="AE45" s="196">
        <v>2725.97</v>
      </c>
      <c r="AF45" s="124">
        <v>0</v>
      </c>
      <c r="AG45" s="196">
        <v>2725.97</v>
      </c>
      <c r="AH45" s="124">
        <v>0</v>
      </c>
      <c r="AI45" s="196">
        <v>2725.97</v>
      </c>
      <c r="AJ45" s="124">
        <v>0</v>
      </c>
      <c r="AK45" s="196">
        <v>2725.97</v>
      </c>
      <c r="AL45" s="124">
        <v>0</v>
      </c>
      <c r="AM45" s="196">
        <v>2725.97</v>
      </c>
      <c r="AN45" s="124">
        <v>0</v>
      </c>
      <c r="AO45" s="196">
        <v>2725.97</v>
      </c>
      <c r="AP45" s="124">
        <v>0</v>
      </c>
      <c r="AQ45" s="196">
        <v>2725.97</v>
      </c>
      <c r="AR45" s="124">
        <v>0</v>
      </c>
      <c r="AS45" s="251">
        <v>1399.95</v>
      </c>
      <c r="AT45" s="124">
        <v>0</v>
      </c>
      <c r="AU45" s="56" t="s">
        <v>85</v>
      </c>
    </row>
    <row r="46" spans="1:47" ht="31.5">
      <c r="A46" s="132" t="s">
        <v>51</v>
      </c>
      <c r="B46" s="123" t="s">
        <v>52</v>
      </c>
      <c r="C46" s="41">
        <v>6763.13</v>
      </c>
      <c r="D46" s="178">
        <v>0.01</v>
      </c>
      <c r="E46" s="41">
        <v>6797.12</v>
      </c>
      <c r="F46" s="178">
        <v>0.01</v>
      </c>
      <c r="G46" s="41">
        <v>6797.12</v>
      </c>
      <c r="H46" s="178">
        <v>0.01</v>
      </c>
      <c r="I46" s="41">
        <v>6797.12</v>
      </c>
      <c r="J46" s="178">
        <v>0.01</v>
      </c>
      <c r="K46" s="41">
        <v>6797.12</v>
      </c>
      <c r="L46" s="178">
        <v>0.01</v>
      </c>
      <c r="M46" s="37"/>
      <c r="N46" s="182"/>
      <c r="O46" s="116"/>
      <c r="P46" s="127"/>
      <c r="Q46" s="116"/>
      <c r="R46" s="127"/>
      <c r="S46" s="116"/>
      <c r="T46" s="127"/>
      <c r="U46" s="116"/>
      <c r="V46" s="127"/>
      <c r="W46" s="116"/>
      <c r="X46" s="127"/>
      <c r="Y46" s="116"/>
      <c r="Z46" s="127"/>
      <c r="AA46" s="116"/>
      <c r="AB46" s="127"/>
      <c r="AC46" s="116"/>
      <c r="AD46" s="127"/>
      <c r="AE46" s="116"/>
      <c r="AF46" s="127"/>
      <c r="AG46" s="116"/>
      <c r="AH46" s="127"/>
      <c r="AI46" s="116"/>
      <c r="AJ46" s="127"/>
      <c r="AK46" s="116"/>
      <c r="AL46" s="127"/>
      <c r="AM46" s="116"/>
      <c r="AN46" s="127"/>
      <c r="AO46" s="116"/>
      <c r="AP46" s="127"/>
      <c r="AQ46" s="116"/>
      <c r="AR46" s="127"/>
      <c r="AS46" s="237">
        <v>6780.8</v>
      </c>
      <c r="AT46" s="124">
        <v>0.01</v>
      </c>
      <c r="AU46" s="56" t="s">
        <v>91</v>
      </c>
    </row>
    <row r="47" spans="1:47" ht="31.5">
      <c r="A47" s="133" t="s">
        <v>73</v>
      </c>
      <c r="B47" s="134" t="s">
        <v>53</v>
      </c>
      <c r="C47" s="41">
        <v>53243.060000000005</v>
      </c>
      <c r="D47" s="178">
        <v>0.05</v>
      </c>
      <c r="E47" s="41">
        <v>53510.62</v>
      </c>
      <c r="F47" s="178">
        <v>0.05</v>
      </c>
      <c r="G47" s="41">
        <v>53510.62</v>
      </c>
      <c r="H47" s="178">
        <v>0.05</v>
      </c>
      <c r="I47" s="41">
        <v>53510.62</v>
      </c>
      <c r="J47" s="178">
        <v>0.05</v>
      </c>
      <c r="K47" s="41">
        <v>53510.62</v>
      </c>
      <c r="L47" s="178">
        <v>0.05</v>
      </c>
      <c r="M47" s="41">
        <v>53510.62</v>
      </c>
      <c r="N47" s="180">
        <v>0.05</v>
      </c>
      <c r="O47" s="118">
        <v>53510.62</v>
      </c>
      <c r="P47" s="124">
        <v>0.05</v>
      </c>
      <c r="Q47" s="118">
        <v>53510.62</v>
      </c>
      <c r="R47" s="124">
        <v>0.05</v>
      </c>
      <c r="S47" s="118">
        <v>53510.62</v>
      </c>
      <c r="T47" s="124">
        <v>0.06</v>
      </c>
      <c r="U47" s="118">
        <v>53510.62</v>
      </c>
      <c r="V47" s="124">
        <v>0.06</v>
      </c>
      <c r="W47" s="118">
        <v>53510.62</v>
      </c>
      <c r="X47" s="124">
        <v>0.05</v>
      </c>
      <c r="Y47" s="118">
        <v>53510.62</v>
      </c>
      <c r="Z47" s="124">
        <v>0.05</v>
      </c>
      <c r="AA47" s="118">
        <v>53510.62</v>
      </c>
      <c r="AB47" s="124">
        <v>0.05</v>
      </c>
      <c r="AC47" s="118">
        <v>53510.62</v>
      </c>
      <c r="AD47" s="124">
        <v>0.05</v>
      </c>
      <c r="AE47" s="118">
        <v>53510.62</v>
      </c>
      <c r="AF47" s="124">
        <v>0.05</v>
      </c>
      <c r="AG47" s="118">
        <v>53510.62</v>
      </c>
      <c r="AH47" s="124">
        <v>0.05</v>
      </c>
      <c r="AI47" s="118">
        <v>53510.62</v>
      </c>
      <c r="AJ47" s="124">
        <v>0.05</v>
      </c>
      <c r="AK47" s="118">
        <v>53510.62</v>
      </c>
      <c r="AL47" s="124">
        <v>0.05</v>
      </c>
      <c r="AM47" s="116"/>
      <c r="AN47" s="127"/>
      <c r="AO47" s="116"/>
      <c r="AP47" s="127"/>
      <c r="AQ47" s="116"/>
      <c r="AR47" s="127"/>
      <c r="AS47" s="237">
        <v>61220.68</v>
      </c>
      <c r="AT47" s="124">
        <v>0.06</v>
      </c>
    </row>
    <row r="48" spans="1:47" ht="31.5">
      <c r="A48" s="122" t="s">
        <v>54</v>
      </c>
      <c r="B48" s="123" t="s">
        <v>79</v>
      </c>
      <c r="C48" s="41">
        <v>3052.7999999999997</v>
      </c>
      <c r="D48" s="178">
        <v>0</v>
      </c>
      <c r="E48" s="41">
        <v>3068.14</v>
      </c>
      <c r="F48" s="178">
        <v>0</v>
      </c>
      <c r="G48" s="41">
        <v>3068.14</v>
      </c>
      <c r="H48" s="178">
        <v>0</v>
      </c>
      <c r="I48" s="41">
        <v>3068.14</v>
      </c>
      <c r="J48" s="178">
        <v>0</v>
      </c>
      <c r="K48" s="41">
        <v>3068.14</v>
      </c>
      <c r="L48" s="178">
        <v>0</v>
      </c>
      <c r="M48" s="41">
        <v>3068.14</v>
      </c>
      <c r="N48" s="180">
        <v>0</v>
      </c>
      <c r="O48" s="118">
        <v>3068.14</v>
      </c>
      <c r="P48" s="124">
        <v>0</v>
      </c>
      <c r="Q48" s="118">
        <v>3068.14</v>
      </c>
      <c r="R48" s="124">
        <v>0</v>
      </c>
      <c r="S48" s="118">
        <v>3068.14</v>
      </c>
      <c r="T48" s="124">
        <v>0</v>
      </c>
      <c r="U48" s="118">
        <v>3068.14</v>
      </c>
      <c r="V48" s="124">
        <v>0</v>
      </c>
      <c r="W48" s="118">
        <v>3068.14</v>
      </c>
      <c r="X48" s="124">
        <v>0</v>
      </c>
      <c r="Y48" s="136"/>
      <c r="Z48" s="127"/>
      <c r="AA48" s="136"/>
      <c r="AB48" s="127"/>
      <c r="AC48" s="136"/>
      <c r="AD48" s="127"/>
      <c r="AE48" s="136"/>
      <c r="AF48" s="127"/>
      <c r="AG48" s="136"/>
      <c r="AH48" s="127"/>
      <c r="AI48" s="136"/>
      <c r="AJ48" s="127"/>
      <c r="AK48" s="136"/>
      <c r="AL48" s="127"/>
      <c r="AM48" s="136"/>
      <c r="AN48" s="127"/>
      <c r="AO48" s="136"/>
      <c r="AP48" s="127"/>
      <c r="AQ48" s="136"/>
      <c r="AR48" s="127"/>
      <c r="AS48" s="254">
        <v>2753.83</v>
      </c>
      <c r="AT48" s="124"/>
      <c r="AU48" s="56" t="s">
        <v>92</v>
      </c>
    </row>
    <row r="49" spans="1:47" ht="32.25" thickBot="1">
      <c r="A49" s="135" t="s">
        <v>55</v>
      </c>
      <c r="B49" s="223" t="s">
        <v>80</v>
      </c>
      <c r="C49" s="43"/>
      <c r="D49" s="181"/>
      <c r="E49" s="43"/>
      <c r="F49" s="181"/>
      <c r="G49" s="43"/>
      <c r="H49" s="181"/>
      <c r="I49" s="43"/>
      <c r="J49" s="181"/>
      <c r="K49" s="43"/>
      <c r="L49" s="181"/>
      <c r="M49" s="43"/>
      <c r="N49" s="182"/>
      <c r="O49" s="136"/>
      <c r="P49" s="127"/>
      <c r="Q49" s="136"/>
      <c r="R49" s="127"/>
      <c r="S49" s="136"/>
      <c r="T49" s="127"/>
      <c r="U49" s="136"/>
      <c r="V49" s="127"/>
      <c r="W49" s="136"/>
      <c r="X49" s="127"/>
      <c r="Y49" s="136"/>
      <c r="Z49" s="127"/>
      <c r="AA49" s="136"/>
      <c r="AB49" s="127"/>
      <c r="AC49" s="136"/>
      <c r="AD49" s="127"/>
      <c r="AE49" s="136"/>
      <c r="AF49" s="127"/>
      <c r="AG49" s="136"/>
      <c r="AH49" s="127"/>
      <c r="AI49" s="136"/>
      <c r="AJ49" s="127"/>
      <c r="AK49" s="136"/>
      <c r="AL49" s="127"/>
      <c r="AM49" s="136"/>
      <c r="AN49" s="127"/>
      <c r="AO49" s="136"/>
      <c r="AP49" s="127"/>
      <c r="AQ49" s="136"/>
      <c r="AR49" s="127"/>
      <c r="AS49" s="253">
        <v>455.5</v>
      </c>
      <c r="AT49" s="124"/>
      <c r="AU49" s="56" t="s">
        <v>93</v>
      </c>
    </row>
    <row r="50" spans="1:47" ht="60.75" thickBot="1">
      <c r="A50" s="221" t="s">
        <v>82</v>
      </c>
      <c r="B50" s="222" t="s">
        <v>81</v>
      </c>
      <c r="C50" s="54"/>
      <c r="D50" s="183"/>
      <c r="E50" s="54"/>
      <c r="F50" s="183"/>
      <c r="G50" s="54"/>
      <c r="H50" s="183"/>
      <c r="I50" s="54"/>
      <c r="J50" s="183"/>
      <c r="K50" s="54"/>
      <c r="L50" s="183"/>
      <c r="M50" s="54"/>
      <c r="N50" s="184"/>
      <c r="O50" s="125">
        <v>767.12</v>
      </c>
      <c r="P50" s="124"/>
      <c r="Q50" s="125">
        <v>1534.25</v>
      </c>
      <c r="R50" s="124"/>
      <c r="S50" s="125">
        <v>2301.37</v>
      </c>
      <c r="T50" s="124"/>
      <c r="U50" s="206">
        <v>3068.49</v>
      </c>
      <c r="V50" s="124"/>
      <c r="W50" s="206">
        <v>5369.86</v>
      </c>
      <c r="X50" s="124">
        <v>0.01</v>
      </c>
      <c r="Y50" s="206">
        <v>6136.99</v>
      </c>
      <c r="Z50" s="124">
        <v>0.01</v>
      </c>
      <c r="AA50" s="206">
        <v>6904.11</v>
      </c>
      <c r="AB50" s="124">
        <v>0.01</v>
      </c>
      <c r="AC50" s="206">
        <v>7671.23</v>
      </c>
      <c r="AD50" s="124">
        <v>0.01</v>
      </c>
      <c r="AE50" s="206">
        <v>8438.36</v>
      </c>
      <c r="AF50" s="124">
        <v>0.01</v>
      </c>
      <c r="AG50" s="206">
        <v>10739.73</v>
      </c>
      <c r="AH50" s="124">
        <v>0.01</v>
      </c>
      <c r="AI50" s="206">
        <v>11506.85</v>
      </c>
      <c r="AJ50" s="124">
        <v>0.01</v>
      </c>
      <c r="AK50" s="206">
        <v>12273.97</v>
      </c>
      <c r="AL50" s="124">
        <v>0.01</v>
      </c>
      <c r="AM50" s="206">
        <v>13041.1</v>
      </c>
      <c r="AN50" s="124">
        <v>0.01</v>
      </c>
      <c r="AO50" s="206">
        <v>13808.22</v>
      </c>
      <c r="AP50" s="124">
        <v>0.01</v>
      </c>
      <c r="AQ50" s="206">
        <v>16109.59</v>
      </c>
      <c r="AR50" s="124">
        <v>0.01</v>
      </c>
      <c r="AS50" s="252">
        <v>16876.71</v>
      </c>
      <c r="AT50" s="124">
        <v>0.01</v>
      </c>
      <c r="AU50" s="56" t="s">
        <v>89</v>
      </c>
    </row>
    <row r="51" spans="1:47" s="137" customFormat="1" ht="16.5" thickBot="1">
      <c r="A51" s="219" t="s">
        <v>39</v>
      </c>
      <c r="B51" s="220"/>
      <c r="C51" s="55"/>
      <c r="D51" s="185"/>
      <c r="E51" s="55"/>
      <c r="F51" s="185"/>
      <c r="G51" s="55"/>
      <c r="H51" s="185"/>
      <c r="I51" s="55"/>
      <c r="J51" s="183"/>
      <c r="K51" s="54"/>
      <c r="L51" s="183"/>
      <c r="M51" s="54"/>
      <c r="N51" s="184"/>
      <c r="O51" s="138"/>
      <c r="P51" s="117"/>
      <c r="Q51" s="139">
        <v>109680</v>
      </c>
      <c r="R51" s="119">
        <v>0.11</v>
      </c>
      <c r="S51" s="139">
        <v>109680</v>
      </c>
      <c r="T51" s="119">
        <v>0.11</v>
      </c>
      <c r="U51" s="136"/>
      <c r="V51" s="127"/>
      <c r="W51" s="136"/>
      <c r="X51" s="127"/>
      <c r="Y51" s="136"/>
      <c r="Z51" s="127"/>
      <c r="AA51" s="136"/>
      <c r="AB51" s="127"/>
      <c r="AC51" s="136"/>
      <c r="AD51" s="127"/>
      <c r="AE51" s="136"/>
      <c r="AF51" s="127"/>
      <c r="AG51" s="136"/>
      <c r="AH51" s="127"/>
      <c r="AI51" s="136"/>
      <c r="AJ51" s="127"/>
      <c r="AK51" s="136"/>
      <c r="AL51" s="127"/>
      <c r="AM51" s="136"/>
      <c r="AN51" s="127"/>
      <c r="AO51" s="136"/>
      <c r="AP51" s="127"/>
      <c r="AQ51" s="136"/>
      <c r="AR51" s="127"/>
      <c r="AS51" s="136"/>
      <c r="AT51" s="127"/>
    </row>
    <row r="52" spans="1:47" ht="16.5" thickBot="1">
      <c r="A52" s="893"/>
      <c r="B52" s="894"/>
      <c r="C52" s="21">
        <f t="shared" ref="C52:N52" si="8">SUM(C34:C49)</f>
        <v>3689353.3399999994</v>
      </c>
      <c r="D52" s="21">
        <f t="shared" si="8"/>
        <v>3.6399999999999988</v>
      </c>
      <c r="E52" s="21">
        <f t="shared" si="8"/>
        <v>3708242.83</v>
      </c>
      <c r="F52" s="21">
        <f t="shared" si="8"/>
        <v>3.649999999999999</v>
      </c>
      <c r="G52" s="21">
        <f t="shared" si="8"/>
        <v>3709579.1300000004</v>
      </c>
      <c r="H52" s="21">
        <f t="shared" si="8"/>
        <v>3.649999999999999</v>
      </c>
      <c r="I52" s="21">
        <f t="shared" si="8"/>
        <v>3711551.73</v>
      </c>
      <c r="J52" s="21">
        <f t="shared" si="8"/>
        <v>3.649999999999999</v>
      </c>
      <c r="K52" s="21">
        <f t="shared" si="8"/>
        <v>3712538.0300000003</v>
      </c>
      <c r="L52" s="21">
        <f t="shared" si="8"/>
        <v>3.6599999999999988</v>
      </c>
      <c r="M52" s="21">
        <f t="shared" si="8"/>
        <v>3710291.32</v>
      </c>
      <c r="N52" s="186">
        <f t="shared" si="8"/>
        <v>3.6599999999999993</v>
      </c>
      <c r="O52" s="140">
        <f>SUM(O34:O50)</f>
        <v>3712044.74</v>
      </c>
      <c r="P52" s="141">
        <f>SUM(P34:P49)</f>
        <v>3.6599999999999993</v>
      </c>
      <c r="Q52" s="140">
        <f t="shared" ref="Q52:V52" si="9">SUM(Q34:Q51)</f>
        <v>3823478.18</v>
      </c>
      <c r="R52" s="140">
        <f t="shared" si="9"/>
        <v>3.7699999999999991</v>
      </c>
      <c r="S52" s="140">
        <f t="shared" si="9"/>
        <v>3825231.6</v>
      </c>
      <c r="T52" s="140">
        <f t="shared" si="9"/>
        <v>3.7799999999999994</v>
      </c>
      <c r="U52" s="140">
        <f t="shared" si="9"/>
        <v>3717305.02</v>
      </c>
      <c r="V52" s="140">
        <f t="shared" si="9"/>
        <v>3.6599999999999997</v>
      </c>
      <c r="W52" s="140">
        <f t="shared" ref="W52:AL52" si="10">SUM(W34:W51)</f>
        <v>3722098.9499999997</v>
      </c>
      <c r="X52" s="140">
        <f t="shared" si="10"/>
        <v>3.6599999999999993</v>
      </c>
      <c r="Y52" s="140">
        <f t="shared" si="10"/>
        <v>3720551.0700000003</v>
      </c>
      <c r="Z52" s="140">
        <f t="shared" si="10"/>
        <v>3.6599999999999993</v>
      </c>
      <c r="AA52" s="140">
        <f t="shared" si="10"/>
        <v>3730179.4100000006</v>
      </c>
      <c r="AB52" s="140">
        <f t="shared" si="10"/>
        <v>3.6699999999999995</v>
      </c>
      <c r="AC52" s="140">
        <f t="shared" si="10"/>
        <v>3731699.6800000006</v>
      </c>
      <c r="AD52" s="140">
        <f t="shared" si="10"/>
        <v>3.6799999999999993</v>
      </c>
      <c r="AE52" s="140">
        <f t="shared" si="10"/>
        <v>3733219.9400000004</v>
      </c>
      <c r="AF52" s="140">
        <f t="shared" si="10"/>
        <v>3.6799999999999993</v>
      </c>
      <c r="AG52" s="140">
        <f t="shared" si="10"/>
        <v>3737780.7000000007</v>
      </c>
      <c r="AH52" s="140">
        <f t="shared" si="10"/>
        <v>3.669999999999999</v>
      </c>
      <c r="AI52" s="140">
        <f t="shared" si="10"/>
        <v>3825407.9100000006</v>
      </c>
      <c r="AJ52" s="140">
        <f t="shared" si="10"/>
        <v>3.7599999999999993</v>
      </c>
      <c r="AK52" s="140">
        <f t="shared" si="10"/>
        <v>3833528.1600000006</v>
      </c>
      <c r="AL52" s="140">
        <f t="shared" si="10"/>
        <v>3.7599999999999993</v>
      </c>
      <c r="AM52" s="140">
        <f t="shared" ref="AM52:AR52" si="11">SUM(AM34:AM51)</f>
        <v>3781537.8100000005</v>
      </c>
      <c r="AN52" s="140">
        <f t="shared" si="11"/>
        <v>3.7099999999999995</v>
      </c>
      <c r="AO52" s="140">
        <f t="shared" si="11"/>
        <v>3783058.0700000008</v>
      </c>
      <c r="AP52" s="140">
        <f t="shared" si="11"/>
        <v>3.7199999999999998</v>
      </c>
      <c r="AQ52" s="140">
        <f t="shared" si="11"/>
        <v>3787618.8300000005</v>
      </c>
      <c r="AR52" s="140">
        <f t="shared" si="11"/>
        <v>3.7199999999999998</v>
      </c>
      <c r="AS52" s="140">
        <f>SUM(AS34:AS51)</f>
        <v>3846420.02</v>
      </c>
      <c r="AT52" s="140">
        <f>SUM(AT34:AT51)</f>
        <v>3.7799999999999989</v>
      </c>
    </row>
    <row r="53" spans="1:47">
      <c r="B53" s="142" t="s">
        <v>59</v>
      </c>
      <c r="C53" s="22">
        <f t="shared" ref="C53:H53" si="12">C9+C19</f>
        <v>81262641.329999998</v>
      </c>
      <c r="D53" s="187">
        <f t="shared" si="12"/>
        <v>80.289999999999992</v>
      </c>
      <c r="E53" s="44">
        <f t="shared" si="12"/>
        <v>81547760.709999993</v>
      </c>
      <c r="F53" s="188">
        <f t="shared" si="12"/>
        <v>80.329999999999984</v>
      </c>
      <c r="G53" s="44">
        <f t="shared" si="12"/>
        <v>81418502.810000002</v>
      </c>
      <c r="H53" s="188">
        <f t="shared" si="12"/>
        <v>80.509999999999991</v>
      </c>
      <c r="I53" s="44">
        <f t="shared" ref="I53:AL53" si="13">I9+I19</f>
        <v>81638991.13000001</v>
      </c>
      <c r="J53" s="188">
        <f t="shared" si="13"/>
        <v>80.559999999999988</v>
      </c>
      <c r="K53" s="44">
        <f t="shared" si="13"/>
        <v>81677369.430000007</v>
      </c>
      <c r="L53" s="188">
        <f t="shared" si="13"/>
        <v>80.559999999999988</v>
      </c>
      <c r="M53" s="44">
        <f t="shared" si="13"/>
        <v>81792419.329999998</v>
      </c>
      <c r="N53" s="188">
        <f t="shared" si="13"/>
        <v>80.77000000000001</v>
      </c>
      <c r="O53" s="143">
        <f t="shared" si="13"/>
        <v>81879294.340000004</v>
      </c>
      <c r="P53" s="144">
        <f t="shared" si="13"/>
        <v>80.78</v>
      </c>
      <c r="Q53" s="143">
        <f t="shared" si="13"/>
        <v>81807703.450000003</v>
      </c>
      <c r="R53" s="144">
        <f t="shared" si="13"/>
        <v>80.709999999999994</v>
      </c>
      <c r="S53" s="143">
        <f t="shared" si="13"/>
        <v>81675769.730000004</v>
      </c>
      <c r="T53" s="144">
        <f t="shared" si="13"/>
        <v>80.69</v>
      </c>
      <c r="U53" s="143">
        <f t="shared" si="13"/>
        <v>81883983.950000003</v>
      </c>
      <c r="V53" s="144">
        <f t="shared" si="13"/>
        <v>80.72</v>
      </c>
      <c r="W53" s="143">
        <f t="shared" si="13"/>
        <v>81978588.140000001</v>
      </c>
      <c r="X53" s="144">
        <f t="shared" si="13"/>
        <v>80.740000000000009</v>
      </c>
      <c r="Y53" s="143">
        <f t="shared" si="13"/>
        <v>82064599.560000002</v>
      </c>
      <c r="Z53" s="144">
        <f t="shared" si="13"/>
        <v>80.75</v>
      </c>
      <c r="AA53" s="143">
        <f t="shared" si="13"/>
        <v>82096647.930000007</v>
      </c>
      <c r="AB53" s="144">
        <f t="shared" si="13"/>
        <v>80.75</v>
      </c>
      <c r="AC53" s="143">
        <f t="shared" si="13"/>
        <v>77759991.939999998</v>
      </c>
      <c r="AD53" s="144">
        <f t="shared" si="13"/>
        <v>76.650000000000006</v>
      </c>
      <c r="AE53" s="143">
        <f t="shared" si="13"/>
        <v>77804038.179999992</v>
      </c>
      <c r="AF53" s="144">
        <f t="shared" si="13"/>
        <v>76.650000000000006</v>
      </c>
      <c r="AG53" s="143">
        <f t="shared" si="13"/>
        <v>78181302.409999996</v>
      </c>
      <c r="AH53" s="144">
        <f t="shared" si="13"/>
        <v>76.73</v>
      </c>
      <c r="AI53" s="143">
        <f t="shared" si="13"/>
        <v>78001532</v>
      </c>
      <c r="AJ53" s="144">
        <f t="shared" si="13"/>
        <v>76.63</v>
      </c>
      <c r="AK53" s="143">
        <f t="shared" si="13"/>
        <v>78038267.090000004</v>
      </c>
      <c r="AL53" s="144">
        <f t="shared" si="13"/>
        <v>76.67</v>
      </c>
      <c r="AM53" s="143">
        <f t="shared" ref="AM53:AR53" si="14">AM9+AM19</f>
        <v>78074961.080000013</v>
      </c>
      <c r="AN53" s="144">
        <f t="shared" si="14"/>
        <v>76.67</v>
      </c>
      <c r="AO53" s="143">
        <f t="shared" si="14"/>
        <v>73936029.680000007</v>
      </c>
      <c r="AP53" s="144">
        <f t="shared" si="14"/>
        <v>72.580000000000013</v>
      </c>
      <c r="AQ53" s="143">
        <f t="shared" si="14"/>
        <v>73735611.739999995</v>
      </c>
      <c r="AR53" s="144">
        <f t="shared" si="14"/>
        <v>72.52000000000001</v>
      </c>
      <c r="AS53" s="143">
        <f>AS9+AS19</f>
        <v>73825460.480000004</v>
      </c>
      <c r="AT53" s="144">
        <f>AT9+AT19</f>
        <v>72.5</v>
      </c>
    </row>
    <row r="54" spans="1:47">
      <c r="A54" s="145" t="s">
        <v>60</v>
      </c>
      <c r="B54" s="145" t="s">
        <v>60</v>
      </c>
      <c r="C54" s="23">
        <f t="shared" ref="C54:AL54" si="15">C31</f>
        <v>9253786.4800000004</v>
      </c>
      <c r="D54" s="189">
        <f t="shared" si="15"/>
        <v>9.15</v>
      </c>
      <c r="E54" s="23">
        <f t="shared" si="15"/>
        <v>9253786.4800000004</v>
      </c>
      <c r="F54" s="190">
        <f t="shared" si="15"/>
        <v>8.1199999999999992</v>
      </c>
      <c r="G54" s="23">
        <f t="shared" si="15"/>
        <v>8992285.0899999999</v>
      </c>
      <c r="H54" s="190">
        <f t="shared" si="15"/>
        <v>7.8800000000000008</v>
      </c>
      <c r="I54" s="23">
        <f t="shared" si="15"/>
        <v>8992385.0899999999</v>
      </c>
      <c r="J54" s="190">
        <f t="shared" si="15"/>
        <v>7.8699999999999992</v>
      </c>
      <c r="K54" s="23">
        <f t="shared" si="15"/>
        <v>8992385.0899999999</v>
      </c>
      <c r="L54" s="190">
        <f t="shared" si="15"/>
        <v>7.8699999999999992</v>
      </c>
      <c r="M54" s="23">
        <f t="shared" si="15"/>
        <v>8766589.4399999995</v>
      </c>
      <c r="N54" s="190">
        <f t="shared" si="15"/>
        <v>8.66</v>
      </c>
      <c r="O54" s="146">
        <f t="shared" si="15"/>
        <v>8766477.4399999995</v>
      </c>
      <c r="P54" s="147">
        <f t="shared" si="15"/>
        <v>8.65</v>
      </c>
      <c r="Q54" s="146">
        <f t="shared" si="15"/>
        <v>8722810.0700000003</v>
      </c>
      <c r="R54" s="147">
        <f t="shared" si="15"/>
        <v>8.61</v>
      </c>
      <c r="S54" s="146">
        <f t="shared" si="15"/>
        <v>8722810.0700000003</v>
      </c>
      <c r="T54" s="147">
        <f t="shared" si="15"/>
        <v>8.620000000000001</v>
      </c>
      <c r="U54" s="146">
        <f t="shared" si="15"/>
        <v>8832490.0700000003</v>
      </c>
      <c r="V54" s="147">
        <f t="shared" si="15"/>
        <v>8.7100000000000009</v>
      </c>
      <c r="W54" s="146">
        <f t="shared" si="15"/>
        <v>8832490.0700000003</v>
      </c>
      <c r="X54" s="147">
        <f t="shared" si="15"/>
        <v>8.6999999999999993</v>
      </c>
      <c r="Y54" s="146">
        <f t="shared" si="15"/>
        <v>8841134.209999999</v>
      </c>
      <c r="Z54" s="147">
        <f t="shared" si="15"/>
        <v>8.6999999999999993</v>
      </c>
      <c r="AA54" s="146">
        <f t="shared" si="15"/>
        <v>8834184.4199999999</v>
      </c>
      <c r="AB54" s="147">
        <f t="shared" si="15"/>
        <v>8.6900000000000013</v>
      </c>
      <c r="AC54" s="146">
        <f t="shared" si="15"/>
        <v>12957197.069999998</v>
      </c>
      <c r="AD54" s="147">
        <f t="shared" si="15"/>
        <v>12.77</v>
      </c>
      <c r="AE54" s="146">
        <f t="shared" si="15"/>
        <v>12965189.069999998</v>
      </c>
      <c r="AF54" s="147">
        <f t="shared" si="15"/>
        <v>12.77</v>
      </c>
      <c r="AG54" s="146">
        <f t="shared" si="15"/>
        <v>12965189.069999998</v>
      </c>
      <c r="AH54" s="147">
        <f t="shared" si="15"/>
        <v>12.719999999999999</v>
      </c>
      <c r="AI54" s="146">
        <f t="shared" si="15"/>
        <v>12965189.069999998</v>
      </c>
      <c r="AJ54" s="147">
        <f t="shared" si="15"/>
        <v>12.73</v>
      </c>
      <c r="AK54" s="146">
        <f t="shared" si="15"/>
        <v>12913469.040000001</v>
      </c>
      <c r="AL54" s="147">
        <f t="shared" si="15"/>
        <v>12.689999999999998</v>
      </c>
      <c r="AM54" s="146">
        <f t="shared" ref="AM54:AR54" si="16">AM31</f>
        <v>12969847.380000001</v>
      </c>
      <c r="AN54" s="147">
        <f t="shared" si="16"/>
        <v>12.739999999999998</v>
      </c>
      <c r="AO54" s="146">
        <f t="shared" si="16"/>
        <v>17143447.379999999</v>
      </c>
      <c r="AP54" s="147">
        <f t="shared" si="16"/>
        <v>16.82</v>
      </c>
      <c r="AQ54" s="146">
        <f t="shared" si="16"/>
        <v>17151977.379999999</v>
      </c>
      <c r="AR54" s="147">
        <f t="shared" si="16"/>
        <v>16.87</v>
      </c>
      <c r="AS54" s="146">
        <f>AS31</f>
        <v>17151492.07</v>
      </c>
      <c r="AT54" s="147">
        <f>AT31</f>
        <v>16.84</v>
      </c>
      <c r="AU54" s="247">
        <v>17151492.07</v>
      </c>
    </row>
    <row r="55" spans="1:47">
      <c r="B55" s="145" t="s">
        <v>61</v>
      </c>
      <c r="C55" s="23">
        <f t="shared" ref="C55:AL55" si="17">C25</f>
        <v>7005983.7000000002</v>
      </c>
      <c r="D55" s="189">
        <f t="shared" si="17"/>
        <v>6.92</v>
      </c>
      <c r="E55" s="23">
        <f t="shared" si="17"/>
        <v>7005983.7000000002</v>
      </c>
      <c r="F55" s="190">
        <f t="shared" si="17"/>
        <v>6.9</v>
      </c>
      <c r="G55" s="23">
        <f t="shared" si="17"/>
        <v>7005983.7000000002</v>
      </c>
      <c r="H55" s="190">
        <f t="shared" si="17"/>
        <v>6.93</v>
      </c>
      <c r="I55" s="23">
        <f t="shared" si="17"/>
        <v>7005983.7000000002</v>
      </c>
      <c r="J55" s="190">
        <f t="shared" si="17"/>
        <v>6.92</v>
      </c>
      <c r="K55" s="23">
        <f t="shared" si="17"/>
        <v>7005983.7000000002</v>
      </c>
      <c r="L55" s="190">
        <f t="shared" si="17"/>
        <v>6.91</v>
      </c>
      <c r="M55" s="23">
        <f t="shared" si="17"/>
        <v>7005983.7000000002</v>
      </c>
      <c r="N55" s="190">
        <f t="shared" si="17"/>
        <v>6.91</v>
      </c>
      <c r="O55" s="146">
        <f t="shared" si="17"/>
        <v>7005983.7000000002</v>
      </c>
      <c r="P55" s="147">
        <f t="shared" si="17"/>
        <v>6.91</v>
      </c>
      <c r="Q55" s="146">
        <f t="shared" si="17"/>
        <v>7005983.7000000002</v>
      </c>
      <c r="R55" s="147">
        <f t="shared" si="17"/>
        <v>6.91</v>
      </c>
      <c r="S55" s="146">
        <f t="shared" si="17"/>
        <v>7005983.7000000002</v>
      </c>
      <c r="T55" s="147">
        <f t="shared" si="17"/>
        <v>6.91</v>
      </c>
      <c r="U55" s="146">
        <f t="shared" si="17"/>
        <v>7005983.7000000002</v>
      </c>
      <c r="V55" s="147">
        <f t="shared" si="17"/>
        <v>6.91</v>
      </c>
      <c r="W55" s="146">
        <f t="shared" si="17"/>
        <v>7005983.7000000002</v>
      </c>
      <c r="X55" s="147">
        <f t="shared" si="17"/>
        <v>6.9</v>
      </c>
      <c r="Y55" s="146">
        <f t="shared" si="17"/>
        <v>7005983.7000000002</v>
      </c>
      <c r="Z55" s="147">
        <f t="shared" si="17"/>
        <v>6.89</v>
      </c>
      <c r="AA55" s="146">
        <f t="shared" si="17"/>
        <v>7005983.7000000002</v>
      </c>
      <c r="AB55" s="147">
        <f t="shared" si="17"/>
        <v>6.89</v>
      </c>
      <c r="AC55" s="146">
        <f t="shared" si="17"/>
        <v>7005983.7000000002</v>
      </c>
      <c r="AD55" s="147">
        <f t="shared" si="17"/>
        <v>6.9</v>
      </c>
      <c r="AE55" s="146">
        <f t="shared" si="17"/>
        <v>7005983.7000000002</v>
      </c>
      <c r="AF55" s="147">
        <f t="shared" si="17"/>
        <v>6.9</v>
      </c>
      <c r="AG55" s="146">
        <f t="shared" si="17"/>
        <v>7005983.7000000002</v>
      </c>
      <c r="AH55" s="147">
        <f t="shared" si="17"/>
        <v>6.88</v>
      </c>
      <c r="AI55" s="146">
        <f t="shared" si="17"/>
        <v>7005983.7000000002</v>
      </c>
      <c r="AJ55" s="147">
        <f t="shared" si="17"/>
        <v>6.88</v>
      </c>
      <c r="AK55" s="146">
        <f t="shared" si="17"/>
        <v>7005983.7000000002</v>
      </c>
      <c r="AL55" s="147">
        <f t="shared" si="17"/>
        <v>6.88</v>
      </c>
      <c r="AM55" s="146">
        <f t="shared" ref="AM55:AR55" si="18">AM25</f>
        <v>7005983.7000000002</v>
      </c>
      <c r="AN55" s="147">
        <f t="shared" si="18"/>
        <v>6.88</v>
      </c>
      <c r="AO55" s="146">
        <f t="shared" si="18"/>
        <v>7005983.7000000002</v>
      </c>
      <c r="AP55" s="147">
        <f t="shared" si="18"/>
        <v>6.88</v>
      </c>
      <c r="AQ55" s="146">
        <f t="shared" si="18"/>
        <v>7005983.7000000002</v>
      </c>
      <c r="AR55" s="147">
        <f t="shared" si="18"/>
        <v>6.89</v>
      </c>
      <c r="AS55" s="146">
        <f>AS25</f>
        <v>7005983.7000000002</v>
      </c>
      <c r="AT55" s="147">
        <f>AT25</f>
        <v>6.88</v>
      </c>
    </row>
    <row r="56" spans="1:47">
      <c r="B56" s="145" t="s">
        <v>62</v>
      </c>
      <c r="C56" s="23"/>
      <c r="D56" s="189"/>
      <c r="E56" s="23"/>
      <c r="F56" s="190"/>
      <c r="G56" s="23"/>
      <c r="H56" s="190"/>
      <c r="I56" s="23"/>
      <c r="J56" s="190"/>
      <c r="K56" s="23"/>
      <c r="L56" s="190"/>
      <c r="M56" s="23"/>
      <c r="N56" s="190"/>
      <c r="O56" s="146"/>
      <c r="P56" s="147"/>
      <c r="Q56" s="146"/>
      <c r="R56" s="147"/>
      <c r="S56" s="146"/>
      <c r="T56" s="147"/>
      <c r="U56" s="146"/>
      <c r="V56" s="147"/>
      <c r="W56" s="146"/>
      <c r="X56" s="147"/>
      <c r="Y56" s="146"/>
      <c r="Z56" s="147"/>
      <c r="AA56" s="146"/>
      <c r="AB56" s="147"/>
      <c r="AC56" s="146"/>
      <c r="AD56" s="147"/>
      <c r="AE56" s="146"/>
      <c r="AF56" s="147"/>
      <c r="AG56" s="146"/>
      <c r="AH56" s="147"/>
      <c r="AI56" s="146"/>
      <c r="AJ56" s="147"/>
      <c r="AK56" s="146"/>
      <c r="AL56" s="147"/>
      <c r="AM56" s="146"/>
      <c r="AN56" s="147"/>
      <c r="AO56" s="146"/>
      <c r="AP56" s="147"/>
      <c r="AQ56" s="146"/>
      <c r="AR56" s="147"/>
      <c r="AS56" s="146"/>
      <c r="AT56" s="147"/>
    </row>
    <row r="57" spans="1:47" ht="16.5" thickBot="1">
      <c r="A57" s="148" t="e">
        <v>#REF!</v>
      </c>
      <c r="B57" s="145" t="s">
        <v>63</v>
      </c>
      <c r="C57" s="24">
        <f t="shared" ref="C57:AL57" si="19">C52</f>
        <v>3689353.3399999994</v>
      </c>
      <c r="D57" s="191">
        <f t="shared" si="19"/>
        <v>3.6399999999999988</v>
      </c>
      <c r="E57" s="24">
        <f t="shared" si="19"/>
        <v>3708242.83</v>
      </c>
      <c r="F57" s="192">
        <f t="shared" si="19"/>
        <v>3.649999999999999</v>
      </c>
      <c r="G57" s="24">
        <f t="shared" si="19"/>
        <v>3709579.1300000004</v>
      </c>
      <c r="H57" s="192">
        <f t="shared" si="19"/>
        <v>3.649999999999999</v>
      </c>
      <c r="I57" s="24">
        <f t="shared" si="19"/>
        <v>3711551.73</v>
      </c>
      <c r="J57" s="192">
        <f t="shared" si="19"/>
        <v>3.649999999999999</v>
      </c>
      <c r="K57" s="24">
        <f t="shared" si="19"/>
        <v>3712538.0300000003</v>
      </c>
      <c r="L57" s="192">
        <f t="shared" si="19"/>
        <v>3.6599999999999988</v>
      </c>
      <c r="M57" s="24">
        <f t="shared" si="19"/>
        <v>3710291.32</v>
      </c>
      <c r="N57" s="192">
        <f t="shared" si="19"/>
        <v>3.6599999999999993</v>
      </c>
      <c r="O57" s="149">
        <f t="shared" si="19"/>
        <v>3712044.74</v>
      </c>
      <c r="P57" s="150">
        <f t="shared" si="19"/>
        <v>3.6599999999999993</v>
      </c>
      <c r="Q57" s="149">
        <f t="shared" si="19"/>
        <v>3823478.18</v>
      </c>
      <c r="R57" s="150">
        <f t="shared" si="19"/>
        <v>3.7699999999999991</v>
      </c>
      <c r="S57" s="149">
        <f t="shared" si="19"/>
        <v>3825231.6</v>
      </c>
      <c r="T57" s="150">
        <f t="shared" si="19"/>
        <v>3.7799999999999994</v>
      </c>
      <c r="U57" s="149">
        <f t="shared" si="19"/>
        <v>3717305.02</v>
      </c>
      <c r="V57" s="150">
        <f t="shared" si="19"/>
        <v>3.6599999999999997</v>
      </c>
      <c r="W57" s="149">
        <f t="shared" si="19"/>
        <v>3722098.9499999997</v>
      </c>
      <c r="X57" s="150">
        <f t="shared" si="19"/>
        <v>3.6599999999999993</v>
      </c>
      <c r="Y57" s="149">
        <f t="shared" si="19"/>
        <v>3720551.0700000003</v>
      </c>
      <c r="Z57" s="150">
        <f t="shared" si="19"/>
        <v>3.6599999999999993</v>
      </c>
      <c r="AA57" s="149">
        <f t="shared" si="19"/>
        <v>3730179.4100000006</v>
      </c>
      <c r="AB57" s="150">
        <f t="shared" si="19"/>
        <v>3.6699999999999995</v>
      </c>
      <c r="AC57" s="149">
        <f t="shared" si="19"/>
        <v>3731699.6800000006</v>
      </c>
      <c r="AD57" s="150">
        <f t="shared" si="19"/>
        <v>3.6799999999999993</v>
      </c>
      <c r="AE57" s="149">
        <f t="shared" si="19"/>
        <v>3733219.9400000004</v>
      </c>
      <c r="AF57" s="150">
        <f t="shared" si="19"/>
        <v>3.6799999999999993</v>
      </c>
      <c r="AG57" s="149">
        <f t="shared" si="19"/>
        <v>3737780.7000000007</v>
      </c>
      <c r="AH57" s="150">
        <f t="shared" si="19"/>
        <v>3.669999999999999</v>
      </c>
      <c r="AI57" s="149">
        <f t="shared" si="19"/>
        <v>3825407.9100000006</v>
      </c>
      <c r="AJ57" s="150">
        <f t="shared" si="19"/>
        <v>3.7599999999999993</v>
      </c>
      <c r="AK57" s="149">
        <f t="shared" si="19"/>
        <v>3833528.1600000006</v>
      </c>
      <c r="AL57" s="150">
        <f t="shared" si="19"/>
        <v>3.7599999999999993</v>
      </c>
      <c r="AM57" s="149">
        <f t="shared" ref="AM57:AR57" si="20">AM52</f>
        <v>3781537.8100000005</v>
      </c>
      <c r="AN57" s="150">
        <f t="shared" si="20"/>
        <v>3.7099999999999995</v>
      </c>
      <c r="AO57" s="149">
        <f t="shared" si="20"/>
        <v>3783058.0700000008</v>
      </c>
      <c r="AP57" s="150">
        <f t="shared" si="20"/>
        <v>3.7199999999999998</v>
      </c>
      <c r="AQ57" s="149">
        <f t="shared" si="20"/>
        <v>3787618.8300000005</v>
      </c>
      <c r="AR57" s="150">
        <f t="shared" si="20"/>
        <v>3.7199999999999998</v>
      </c>
      <c r="AS57" s="149">
        <f>AS52</f>
        <v>3846420.02</v>
      </c>
      <c r="AT57" s="150">
        <f>AT52</f>
        <v>3.7799999999999989</v>
      </c>
      <c r="AU57" s="246">
        <v>3846420.02</v>
      </c>
    </row>
    <row r="58" spans="1:47" ht="16.5" thickBot="1">
      <c r="A58" s="151"/>
      <c r="B58" s="152" t="s">
        <v>64</v>
      </c>
      <c r="C58" s="25">
        <f t="shared" ref="C58:AL58" si="21">SUM(C53:C57)</f>
        <v>101211764.85000001</v>
      </c>
      <c r="D58" s="193">
        <f t="shared" si="21"/>
        <v>100</v>
      </c>
      <c r="E58" s="25">
        <f t="shared" si="21"/>
        <v>101515773.72</v>
      </c>
      <c r="F58" s="194">
        <f t="shared" si="21"/>
        <v>99</v>
      </c>
      <c r="G58" s="25">
        <f t="shared" si="21"/>
        <v>101126350.73</v>
      </c>
      <c r="H58" s="194">
        <f t="shared" si="21"/>
        <v>98.97</v>
      </c>
      <c r="I58" s="25">
        <f t="shared" si="21"/>
        <v>101348911.65000002</v>
      </c>
      <c r="J58" s="194">
        <f t="shared" si="21"/>
        <v>99</v>
      </c>
      <c r="K58" s="25">
        <f t="shared" si="21"/>
        <v>101388276.25000001</v>
      </c>
      <c r="L58" s="25">
        <f t="shared" si="21"/>
        <v>98.999999999999986</v>
      </c>
      <c r="M58" s="25">
        <f t="shared" si="21"/>
        <v>101275283.78999999</v>
      </c>
      <c r="N58" s="25">
        <f t="shared" si="21"/>
        <v>100</v>
      </c>
      <c r="O58" s="153">
        <f t="shared" si="21"/>
        <v>101363800.22</v>
      </c>
      <c r="P58" s="153">
        <f t="shared" si="21"/>
        <v>100</v>
      </c>
      <c r="Q58" s="153">
        <f t="shared" si="21"/>
        <v>101359975.40000002</v>
      </c>
      <c r="R58" s="153">
        <f t="shared" si="21"/>
        <v>99.999999999999986</v>
      </c>
      <c r="S58" s="153">
        <f t="shared" si="21"/>
        <v>101229795.10000001</v>
      </c>
      <c r="T58" s="153">
        <f t="shared" si="21"/>
        <v>100</v>
      </c>
      <c r="U58" s="153">
        <f t="shared" si="21"/>
        <v>101439762.74000001</v>
      </c>
      <c r="V58" s="153">
        <f t="shared" si="21"/>
        <v>100</v>
      </c>
      <c r="W58" s="153">
        <f t="shared" si="21"/>
        <v>101539160.86000001</v>
      </c>
      <c r="X58" s="153">
        <f t="shared" si="21"/>
        <v>100.00000000000001</v>
      </c>
      <c r="Y58" s="153">
        <f t="shared" si="21"/>
        <v>101632268.53999999</v>
      </c>
      <c r="Z58" s="153">
        <f t="shared" si="21"/>
        <v>100</v>
      </c>
      <c r="AA58" s="153">
        <f t="shared" si="21"/>
        <v>101666995.46000001</v>
      </c>
      <c r="AB58" s="153">
        <f t="shared" si="21"/>
        <v>100</v>
      </c>
      <c r="AC58" s="153">
        <f t="shared" si="21"/>
        <v>101454872.39</v>
      </c>
      <c r="AD58" s="153">
        <f t="shared" si="21"/>
        <v>100</v>
      </c>
      <c r="AE58" s="153">
        <f t="shared" si="21"/>
        <v>101508430.88999999</v>
      </c>
      <c r="AF58" s="153">
        <f t="shared" si="21"/>
        <v>100</v>
      </c>
      <c r="AG58" s="153">
        <f t="shared" si="21"/>
        <v>101890255.88</v>
      </c>
      <c r="AH58" s="153">
        <f t="shared" si="21"/>
        <v>100</v>
      </c>
      <c r="AI58" s="153">
        <f t="shared" si="21"/>
        <v>101798112.67999999</v>
      </c>
      <c r="AJ58" s="153">
        <f t="shared" si="21"/>
        <v>100</v>
      </c>
      <c r="AK58" s="153">
        <f t="shared" si="21"/>
        <v>101791247.99000001</v>
      </c>
      <c r="AL58" s="153">
        <f t="shared" si="21"/>
        <v>100</v>
      </c>
      <c r="AM58" s="153">
        <f t="shared" ref="AM58:AR58" si="22">SUM(AM53:AM57)</f>
        <v>101832329.97000001</v>
      </c>
      <c r="AN58" s="153">
        <f t="shared" si="22"/>
        <v>99.999999999999986</v>
      </c>
      <c r="AO58" s="153">
        <f t="shared" si="22"/>
        <v>101868518.83000001</v>
      </c>
      <c r="AP58" s="153">
        <f t="shared" si="22"/>
        <v>100</v>
      </c>
      <c r="AQ58" s="153">
        <f t="shared" si="22"/>
        <v>101681191.64999999</v>
      </c>
      <c r="AR58" s="153">
        <f t="shared" si="22"/>
        <v>100.00000000000001</v>
      </c>
      <c r="AS58" s="153">
        <f>SUM(AS53:AS57)</f>
        <v>101829356.27000001</v>
      </c>
      <c r="AT58" s="153">
        <f>SUM(AT53:AT57)</f>
        <v>100</v>
      </c>
    </row>
    <row r="59" spans="1:47">
      <c r="C59" s="29"/>
      <c r="E59" s="29">
        <f>E58-[1]REP_Zagolovok!$D$91</f>
        <v>2.499997615814209E-3</v>
      </c>
      <c r="G59" s="29">
        <f>G58-[2]REP_Zagolovok!$D$91</f>
        <v>-3.9999932050704956E-3</v>
      </c>
      <c r="I59" s="29">
        <f>I58-[3]REP_Zagolovok!$D$91</f>
        <v>3.0000060796737671E-3</v>
      </c>
      <c r="K59" s="29">
        <f>K58-[4]REP_Zagolovok!$D$91</f>
        <v>-3.4999847412109375E-3</v>
      </c>
      <c r="M59" s="29">
        <f>M58-[5]REP_Zagolovok!$D$92</f>
        <v>-3.0000060796737671E-3</v>
      </c>
      <c r="O59" s="154">
        <f>O58-[6]REP_Zagolovok!$D$93</f>
        <v>4.9999356269836426E-4</v>
      </c>
      <c r="Q59" s="154">
        <f>Q58-[7]REP_Zagolovok!$D$93</f>
        <v>3.9999932050704956E-3</v>
      </c>
      <c r="S59" s="154">
        <f>S58-[8]REP_Zagolovok!$D$93</f>
        <v>-2.4999827146530151E-3</v>
      </c>
      <c r="U59" s="154">
        <f>U58-[9]REP_Zagolovok!$D$93</f>
        <v>1.0000020265579224E-3</v>
      </c>
      <c r="W59" s="154">
        <f>W58-[10]REP_Zagolovok!$D$93</f>
        <v>1.4999955892562866E-3</v>
      </c>
      <c r="Y59" s="154">
        <f>Y58-[11]REP_Zagolovok!$D$93</f>
        <v>4.999995231628418E-3</v>
      </c>
      <c r="AA59" s="154">
        <f>AA58-[12]REP_Zagolovok!$D$93</f>
        <v>-1.4999955892562866E-3</v>
      </c>
      <c r="AC59" s="154">
        <f>AC58-[13]REP_Zagolovok!$D$93</f>
        <v>2.0000040531158447E-3</v>
      </c>
      <c r="AE59" s="154">
        <f>AE58-[14]REP_Zagolovok!$D$92</f>
        <v>-4.5000016689300537E-3</v>
      </c>
      <c r="AG59" s="154">
        <f>AG58-[15]REP_Zagolovok!$D$92</f>
        <v>-4.0000081062316895E-3</v>
      </c>
      <c r="AI59" s="154">
        <f>AI58-[16]REP_Zagolovok!$D$92</f>
        <v>-4.9999356269836426E-4</v>
      </c>
      <c r="AK59" s="154">
        <f>AK58-[17]REP_Zagolovok!$D$92</f>
        <v>3.0000060796737671E-3</v>
      </c>
      <c r="AM59" s="154">
        <f>AM58-[18]REP_Zagolovok!$D$92</f>
        <v>-3.4999847412109375E-3</v>
      </c>
      <c r="AO59" s="154">
        <f>AO58-[19]REP_Zagolovok!$D$92</f>
        <v>0</v>
      </c>
      <c r="AQ59" s="154">
        <f>AQ58-[20]REP_Zagolovok!$D$91</f>
        <v>5.0000846385955811E-4</v>
      </c>
      <c r="AS59" s="154"/>
    </row>
    <row r="60" spans="1:47" ht="16.5" thickBot="1">
      <c r="C60" s="195">
        <v>101434804.9747</v>
      </c>
      <c r="E60" s="30">
        <v>101434804.97000001</v>
      </c>
      <c r="G60" s="30"/>
      <c r="I60" s="30"/>
      <c r="K60" s="30"/>
      <c r="M60" s="30"/>
      <c r="O60" s="155"/>
      <c r="Q60" s="155"/>
      <c r="S60" s="155"/>
      <c r="U60" s="155"/>
      <c r="W60" s="155"/>
      <c r="Y60" s="155"/>
      <c r="AA60" s="155"/>
      <c r="AC60" s="155"/>
      <c r="AE60" s="155"/>
      <c r="AG60" s="155"/>
      <c r="AI60" s="155"/>
      <c r="AK60" s="155"/>
      <c r="AM60" s="155"/>
      <c r="AO60" s="155"/>
      <c r="AQ60" s="155"/>
      <c r="AS60" s="239">
        <v>101829356.26600002</v>
      </c>
    </row>
    <row r="61" spans="1:47">
      <c r="B61" s="56" t="s">
        <v>82</v>
      </c>
    </row>
    <row r="62" spans="1:47">
      <c r="C62" s="28">
        <f>C58-[21]REP_Zagolovok!$D$92</f>
        <v>1.2999922037124634E-3</v>
      </c>
      <c r="E62" s="28">
        <v>101434804.97</v>
      </c>
      <c r="G62" s="28">
        <v>101434804.97</v>
      </c>
      <c r="I62" s="28">
        <v>101434804.97</v>
      </c>
      <c r="K62" s="28">
        <f>K58-[4]REP_Zagolovok!$D$91</f>
        <v>-3.4999847412109375E-3</v>
      </c>
      <c r="M62" s="28">
        <f>M58-[4]REP_Zagolovok!$D$91</f>
        <v>-112992.46350000799</v>
      </c>
      <c r="O62" s="148">
        <f>O58-[4]REP_Zagolovok!$D$91</f>
        <v>-24476.033500000834</v>
      </c>
      <c r="Q62" s="148">
        <f>Q58-[4]REP_Zagolovok!$D$91</f>
        <v>-28300.853499978781</v>
      </c>
      <c r="S62" s="148">
        <f>S58-[4]REP_Zagolovok!$D$91</f>
        <v>-158481.1534999907</v>
      </c>
      <c r="U62" s="148">
        <f>U58-[4]REP_Zagolovok!$D$91</f>
        <v>51486.486500009894</v>
      </c>
      <c r="W62" s="148">
        <f>W58-[4]REP_Zagolovok!$D$91</f>
        <v>150884.60650001466</v>
      </c>
      <c r="Y62" s="148">
        <f>Y58-[4]REP_Zagolovok!$D$91</f>
        <v>243992.28649999201</v>
      </c>
      <c r="AA62" s="148">
        <f>AA58-[4]REP_Zagolovok!$D$91</f>
        <v>278719.2065000087</v>
      </c>
      <c r="AC62" s="148">
        <f>AC58-[4]REP_Zagolovok!$D$91</f>
        <v>66596.136500000954</v>
      </c>
      <c r="AE62" s="148">
        <f>AE58-[4]REP_Zagolovok!$D$91</f>
        <v>120154.63649998605</v>
      </c>
      <c r="AG62" s="148">
        <f>AG58-[4]REP_Zagolovok!$D$91</f>
        <v>501979.62649999559</v>
      </c>
      <c r="AI62" s="148">
        <f>AI58-[4]REP_Zagolovok!$D$91</f>
        <v>409836.42649999261</v>
      </c>
      <c r="AK62" s="148">
        <f>AK58-[4]REP_Zagolovok!$D$91</f>
        <v>402971.73650000989</v>
      </c>
      <c r="AM62" s="148">
        <f>AM58-[4]REP_Zagolovok!$D$91</f>
        <v>444053.71650001407</v>
      </c>
      <c r="AO62" s="148">
        <f>AO58-[4]REP_Zagolovok!$D$91</f>
        <v>480242.57650001347</v>
      </c>
      <c r="AQ62" s="148">
        <f>AQ58-[4]REP_Zagolovok!$D$91</f>
        <v>292915.39649999142</v>
      </c>
      <c r="AS62" s="148">
        <f>AS58-[4]REP_Zagolovok!$D$91</f>
        <v>441080.01650001109</v>
      </c>
    </row>
    <row r="76" spans="1:46">
      <c r="A76" s="156" t="s">
        <v>65</v>
      </c>
      <c r="B76" s="156" t="s">
        <v>65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</row>
  </sheetData>
  <mergeCells count="30">
    <mergeCell ref="AS1:AT1"/>
    <mergeCell ref="AO1:AP1"/>
    <mergeCell ref="AM1:AN1"/>
    <mergeCell ref="S1:T1"/>
    <mergeCell ref="Q1:R1"/>
    <mergeCell ref="AK1:AL1"/>
    <mergeCell ref="AQ1:AR1"/>
    <mergeCell ref="AE1:AF1"/>
    <mergeCell ref="U1:V1"/>
    <mergeCell ref="AC1:AD1"/>
    <mergeCell ref="K1:L1"/>
    <mergeCell ref="AI1:AJ1"/>
    <mergeCell ref="AG1:AH1"/>
    <mergeCell ref="E1:F1"/>
    <mergeCell ref="G1:H1"/>
    <mergeCell ref="Y1:Z1"/>
    <mergeCell ref="AA1:AB1"/>
    <mergeCell ref="W1:X1"/>
    <mergeCell ref="I1:J1"/>
    <mergeCell ref="M1:N1"/>
    <mergeCell ref="O1:P1"/>
    <mergeCell ref="A52:B52"/>
    <mergeCell ref="C1:D1"/>
    <mergeCell ref="A9:B9"/>
    <mergeCell ref="A19:B19"/>
    <mergeCell ref="A21:B21"/>
    <mergeCell ref="A25:B25"/>
    <mergeCell ref="A31:B31"/>
    <mergeCell ref="A32:B32"/>
    <mergeCell ref="A33:B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77"/>
  <sheetViews>
    <sheetView topLeftCell="A55" workbookViewId="0">
      <selection activeCell="AM60" sqref="AM60"/>
    </sheetView>
  </sheetViews>
  <sheetFormatPr defaultRowHeight="15.75"/>
  <cols>
    <col min="1" max="1" width="38.42578125" style="56" bestFit="1" customWidth="1"/>
    <col min="2" max="2" width="22.85546875" style="56" hidden="1" customWidth="1"/>
    <col min="3" max="3" width="17.28515625" style="56" hidden="1" customWidth="1"/>
    <col min="4" max="4" width="9.5703125" style="56" hidden="1" customWidth="1"/>
    <col min="5" max="5" width="17.28515625" style="56" hidden="1" customWidth="1"/>
    <col min="6" max="6" width="9.5703125" style="56" hidden="1" customWidth="1"/>
    <col min="7" max="7" width="17.28515625" style="56" hidden="1" customWidth="1"/>
    <col min="8" max="8" width="9.5703125" style="56" hidden="1" customWidth="1"/>
    <col min="9" max="9" width="17.28515625" style="56" hidden="1" customWidth="1"/>
    <col min="10" max="10" width="9.5703125" style="56" hidden="1" customWidth="1"/>
    <col min="11" max="11" width="17.28515625" style="56" hidden="1" customWidth="1"/>
    <col min="12" max="12" width="9.5703125" style="56" hidden="1" customWidth="1"/>
    <col min="13" max="13" width="17.28515625" style="56" hidden="1" customWidth="1"/>
    <col min="14" max="14" width="9.5703125" style="56" hidden="1" customWidth="1"/>
    <col min="15" max="15" width="20.28515625" style="56" hidden="1" customWidth="1"/>
    <col min="16" max="16" width="9.5703125" style="56" hidden="1" customWidth="1"/>
    <col min="17" max="17" width="16.140625" style="56" hidden="1" customWidth="1"/>
    <col min="18" max="18" width="9.5703125" style="56" hidden="1" customWidth="1"/>
    <col min="19" max="19" width="20.28515625" style="56" hidden="1" customWidth="1"/>
    <col min="20" max="20" width="9.5703125" style="56" hidden="1" customWidth="1"/>
    <col min="21" max="21" width="20.28515625" style="56" hidden="1" customWidth="1"/>
    <col min="22" max="22" width="9.5703125" style="56" hidden="1" customWidth="1"/>
    <col min="23" max="23" width="20.28515625" style="56" hidden="1" customWidth="1"/>
    <col min="24" max="24" width="9.5703125" style="56" hidden="1" customWidth="1"/>
    <col min="25" max="25" width="20.28515625" style="56" hidden="1" customWidth="1"/>
    <col min="26" max="26" width="9.5703125" style="56" hidden="1" customWidth="1"/>
    <col min="27" max="27" width="20.28515625" style="56" hidden="1" customWidth="1"/>
    <col min="28" max="28" width="9.5703125" style="56" hidden="1" customWidth="1"/>
    <col min="29" max="29" width="20.28515625" style="56" hidden="1" customWidth="1"/>
    <col min="30" max="30" width="9.5703125" style="56" hidden="1" customWidth="1"/>
    <col min="31" max="31" width="20.28515625" style="56" hidden="1" customWidth="1"/>
    <col min="32" max="32" width="9.5703125" style="56" hidden="1" customWidth="1"/>
    <col min="33" max="33" width="20.28515625" style="56" hidden="1" customWidth="1"/>
    <col min="34" max="34" width="9.5703125" style="56" hidden="1" customWidth="1"/>
    <col min="35" max="35" width="20.28515625" style="56" hidden="1" customWidth="1"/>
    <col min="36" max="36" width="9.5703125" style="56" hidden="1" customWidth="1"/>
    <col min="37" max="37" width="20.28515625" style="56" customWidth="1"/>
    <col min="38" max="38" width="10.7109375" style="332" bestFit="1" customWidth="1"/>
    <col min="39" max="39" width="20.28515625" style="56" customWidth="1"/>
    <col min="40" max="40" width="10.7109375" style="332" bestFit="1" customWidth="1"/>
    <col min="41" max="16384" width="9.140625" style="56"/>
  </cols>
  <sheetData>
    <row r="1" spans="1:40">
      <c r="C1" s="909">
        <v>1</v>
      </c>
      <c r="D1" s="910"/>
      <c r="E1" s="909">
        <v>2</v>
      </c>
      <c r="F1" s="910"/>
      <c r="G1" s="909">
        <v>3</v>
      </c>
      <c r="H1" s="910"/>
      <c r="I1" s="909">
        <v>6</v>
      </c>
      <c r="J1" s="910"/>
      <c r="K1" s="909">
        <v>7</v>
      </c>
      <c r="L1" s="910"/>
      <c r="M1" s="909">
        <v>8</v>
      </c>
      <c r="N1" s="910"/>
      <c r="O1" s="909">
        <v>9</v>
      </c>
      <c r="P1" s="910"/>
      <c r="Q1" s="909">
        <v>10</v>
      </c>
      <c r="R1" s="913"/>
      <c r="S1" s="909">
        <v>13</v>
      </c>
      <c r="T1" s="910"/>
      <c r="U1" s="909">
        <v>14</v>
      </c>
      <c r="V1" s="910"/>
      <c r="W1" s="909">
        <v>15</v>
      </c>
      <c r="X1" s="910"/>
      <c r="Y1" s="909">
        <v>16</v>
      </c>
      <c r="Z1" s="910"/>
      <c r="AA1" s="909">
        <v>17</v>
      </c>
      <c r="AB1" s="910"/>
      <c r="AC1" s="909">
        <v>20</v>
      </c>
      <c r="AD1" s="910"/>
      <c r="AE1" s="909">
        <v>21</v>
      </c>
      <c r="AF1" s="910"/>
      <c r="AG1" s="909">
        <v>23</v>
      </c>
      <c r="AH1" s="910"/>
      <c r="AI1" s="909">
        <v>24</v>
      </c>
      <c r="AJ1" s="910"/>
      <c r="AK1" s="909">
        <v>27</v>
      </c>
      <c r="AL1" s="910"/>
      <c r="AM1" s="909">
        <v>28</v>
      </c>
      <c r="AN1" s="910"/>
    </row>
    <row r="2" spans="1:40">
      <c r="A2" s="57" t="s">
        <v>16</v>
      </c>
      <c r="B2" s="58" t="s">
        <v>15</v>
      </c>
      <c r="C2" s="233">
        <v>8420185</v>
      </c>
      <c r="D2" s="230">
        <v>8.26</v>
      </c>
      <c r="E2" s="233">
        <v>8423160</v>
      </c>
      <c r="F2" s="230">
        <v>8.27</v>
      </c>
      <c r="G2" s="233">
        <v>8426050</v>
      </c>
      <c r="H2" s="230">
        <v>8.27</v>
      </c>
      <c r="I2" s="233">
        <v>8434890</v>
      </c>
      <c r="J2" s="230">
        <v>8.26</v>
      </c>
      <c r="K2" s="233">
        <v>8441860</v>
      </c>
      <c r="L2" s="230">
        <v>8.2799999999999994</v>
      </c>
      <c r="M2" s="264">
        <v>8444580</v>
      </c>
      <c r="N2" s="230">
        <v>8.2799999999999994</v>
      </c>
      <c r="O2" s="264">
        <v>8447300</v>
      </c>
      <c r="P2" s="230">
        <v>8.3000000000000007</v>
      </c>
      <c r="Q2" s="275">
        <v>8450020</v>
      </c>
      <c r="R2" s="275">
        <v>8.2799999999999994</v>
      </c>
      <c r="S2" s="264">
        <v>8458095</v>
      </c>
      <c r="T2" s="230">
        <v>8.3000000000000007</v>
      </c>
      <c r="U2" s="264">
        <v>8459880</v>
      </c>
      <c r="V2" s="230">
        <v>8.2799999999999994</v>
      </c>
      <c r="W2" s="264">
        <v>8462685</v>
      </c>
      <c r="X2" s="230">
        <v>8.2899999999999991</v>
      </c>
      <c r="Y2" s="264">
        <v>8465405</v>
      </c>
      <c r="Z2" s="230">
        <v>8.2899999999999991</v>
      </c>
      <c r="AA2" s="264">
        <v>8468125</v>
      </c>
      <c r="AB2" s="230">
        <v>8.2899999999999991</v>
      </c>
      <c r="AC2" s="264">
        <v>8476200</v>
      </c>
      <c r="AD2" s="230">
        <v>8.3000000000000007</v>
      </c>
      <c r="AE2" s="264">
        <v>8476965</v>
      </c>
      <c r="AF2" s="230">
        <v>8.2899999999999991</v>
      </c>
      <c r="AG2" s="264">
        <v>8482745</v>
      </c>
      <c r="AH2" s="230">
        <v>8.3000000000000007</v>
      </c>
      <c r="AI2" s="264">
        <v>8485635</v>
      </c>
      <c r="AJ2" s="230">
        <v>8.2899999999999991</v>
      </c>
      <c r="AK2" s="313">
        <v>8494305</v>
      </c>
      <c r="AL2" s="315">
        <v>8.3000000000000007</v>
      </c>
      <c r="AM2" s="313">
        <v>8497110</v>
      </c>
      <c r="AN2" s="315">
        <v>8.3000000000000007</v>
      </c>
    </row>
    <row r="3" spans="1:40">
      <c r="A3" s="57" t="s">
        <v>17</v>
      </c>
      <c r="B3" s="58" t="s">
        <v>15</v>
      </c>
      <c r="C3" s="234">
        <v>12960453.6</v>
      </c>
      <c r="D3" s="230">
        <v>12.72</v>
      </c>
      <c r="E3" s="234">
        <v>12965962.4</v>
      </c>
      <c r="F3" s="230">
        <v>12.72</v>
      </c>
      <c r="G3" s="234">
        <v>12971596.4</v>
      </c>
      <c r="H3" s="230">
        <v>12.73</v>
      </c>
      <c r="I3" s="234">
        <v>12988248</v>
      </c>
      <c r="J3" s="230">
        <v>12.73</v>
      </c>
      <c r="K3" s="234">
        <v>13016042.4</v>
      </c>
      <c r="L3" s="230">
        <v>12.77</v>
      </c>
      <c r="M3" s="265">
        <v>13021426</v>
      </c>
      <c r="N3" s="230">
        <v>12.78</v>
      </c>
      <c r="O3" s="265">
        <v>13026809.6</v>
      </c>
      <c r="P3" s="230">
        <v>12.8</v>
      </c>
      <c r="Q3" s="276">
        <v>13032193.199999999</v>
      </c>
      <c r="R3" s="276">
        <v>12.78</v>
      </c>
      <c r="S3" s="265">
        <v>13048344</v>
      </c>
      <c r="T3" s="230">
        <v>12.8</v>
      </c>
      <c r="U3" s="265">
        <v>13042209.199999999</v>
      </c>
      <c r="V3" s="230">
        <v>12.77</v>
      </c>
      <c r="W3" s="265">
        <v>13047592.800000001</v>
      </c>
      <c r="X3" s="230">
        <v>12.78</v>
      </c>
      <c r="Y3" s="265">
        <v>13053101.6</v>
      </c>
      <c r="Z3" s="230">
        <v>12.78</v>
      </c>
      <c r="AA3" s="265">
        <v>13058485.199999999</v>
      </c>
      <c r="AB3" s="230">
        <v>12.78</v>
      </c>
      <c r="AC3" s="265">
        <v>13074636</v>
      </c>
      <c r="AD3" s="230">
        <v>12.81</v>
      </c>
      <c r="AE3" s="265">
        <v>13059111.199999999</v>
      </c>
      <c r="AF3" s="230">
        <v>12.77</v>
      </c>
      <c r="AG3" s="265">
        <v>13070003.6</v>
      </c>
      <c r="AH3" s="230">
        <v>12.79</v>
      </c>
      <c r="AI3" s="265">
        <v>13075387.199999999</v>
      </c>
      <c r="AJ3" s="230">
        <v>12.77</v>
      </c>
      <c r="AK3" s="314">
        <v>13091663.199999999</v>
      </c>
      <c r="AL3" s="315">
        <v>12.79</v>
      </c>
      <c r="AM3" s="314">
        <v>13095419.199999999</v>
      </c>
      <c r="AN3" s="315">
        <v>12.79</v>
      </c>
    </row>
    <row r="4" spans="1:40">
      <c r="A4" s="57" t="s">
        <v>18</v>
      </c>
      <c r="B4" s="58" t="s">
        <v>15</v>
      </c>
      <c r="C4" s="231">
        <v>7995440</v>
      </c>
      <c r="D4" s="230">
        <v>7.84</v>
      </c>
      <c r="E4" s="231">
        <v>7999180</v>
      </c>
      <c r="F4" s="230">
        <v>7.85</v>
      </c>
      <c r="G4" s="231">
        <v>8002920</v>
      </c>
      <c r="H4" s="230">
        <v>7.86</v>
      </c>
      <c r="I4" s="231">
        <v>8013970</v>
      </c>
      <c r="J4" s="230">
        <v>7.85</v>
      </c>
      <c r="K4" s="231">
        <v>8034030</v>
      </c>
      <c r="L4" s="230">
        <v>7.88</v>
      </c>
      <c r="M4" s="262">
        <v>8037685</v>
      </c>
      <c r="N4" s="230">
        <v>7.89</v>
      </c>
      <c r="O4" s="262">
        <v>8041255</v>
      </c>
      <c r="P4" s="230">
        <v>7.9</v>
      </c>
      <c r="Q4" s="276">
        <v>8044910</v>
      </c>
      <c r="R4" s="276">
        <v>7.89</v>
      </c>
      <c r="S4" s="265">
        <v>8055790</v>
      </c>
      <c r="T4" s="230">
        <v>7.91</v>
      </c>
      <c r="U4" s="265">
        <v>8049245</v>
      </c>
      <c r="V4" s="230">
        <v>7.88</v>
      </c>
      <c r="W4" s="265">
        <v>8052985</v>
      </c>
      <c r="X4" s="230">
        <v>7.89</v>
      </c>
      <c r="Y4" s="265">
        <v>8056640</v>
      </c>
      <c r="Z4" s="230">
        <v>7.89</v>
      </c>
      <c r="AA4" s="265">
        <v>8060295</v>
      </c>
      <c r="AB4" s="230">
        <v>7.89</v>
      </c>
      <c r="AC4" s="265">
        <v>8071260</v>
      </c>
      <c r="AD4" s="230">
        <v>7.91</v>
      </c>
      <c r="AE4" s="265">
        <v>8060975</v>
      </c>
      <c r="AF4" s="230">
        <v>7.88</v>
      </c>
      <c r="AG4" s="265">
        <v>8068200</v>
      </c>
      <c r="AH4" s="230">
        <v>7.9</v>
      </c>
      <c r="AI4" s="265">
        <v>8071770</v>
      </c>
      <c r="AJ4" s="230">
        <v>7.88</v>
      </c>
      <c r="AK4" s="311">
        <v>8082650</v>
      </c>
      <c r="AL4" s="315">
        <v>7.9</v>
      </c>
      <c r="AM4" s="311">
        <v>8084520</v>
      </c>
      <c r="AN4" s="315">
        <v>7.89</v>
      </c>
    </row>
    <row r="5" spans="1:40">
      <c r="A5" s="57" t="s">
        <v>19</v>
      </c>
      <c r="B5" s="58" t="s">
        <v>15</v>
      </c>
      <c r="C5" s="232">
        <v>3651300</v>
      </c>
      <c r="D5" s="230">
        <v>3.58</v>
      </c>
      <c r="E5" s="232">
        <v>3653100</v>
      </c>
      <c r="F5" s="230">
        <v>3.58</v>
      </c>
      <c r="G5" s="232">
        <v>3654864</v>
      </c>
      <c r="H5" s="230">
        <v>3.59</v>
      </c>
      <c r="I5" s="232">
        <v>3660264</v>
      </c>
      <c r="J5" s="230">
        <v>3.59</v>
      </c>
      <c r="K5" s="232">
        <v>3669804</v>
      </c>
      <c r="L5" s="230">
        <v>3.6</v>
      </c>
      <c r="M5" s="263">
        <v>3671568</v>
      </c>
      <c r="N5" s="230">
        <v>3.6</v>
      </c>
      <c r="O5" s="263">
        <v>3673368</v>
      </c>
      <c r="P5" s="230">
        <v>3.61</v>
      </c>
      <c r="Q5" s="276">
        <v>3675132</v>
      </c>
      <c r="R5" s="276">
        <v>3.6</v>
      </c>
      <c r="S5" s="265">
        <v>3680460</v>
      </c>
      <c r="T5" s="230">
        <v>3.61</v>
      </c>
      <c r="U5" s="265">
        <v>3676608</v>
      </c>
      <c r="V5" s="230">
        <v>3.6</v>
      </c>
      <c r="W5" s="265">
        <v>3678408</v>
      </c>
      <c r="X5" s="230">
        <v>3.6</v>
      </c>
      <c r="Y5" s="265">
        <v>3680172</v>
      </c>
      <c r="Z5" s="230">
        <v>3.6</v>
      </c>
      <c r="AA5" s="265">
        <v>3681972</v>
      </c>
      <c r="AB5" s="230">
        <v>3.6</v>
      </c>
      <c r="AC5" s="265">
        <v>3687300</v>
      </c>
      <c r="AD5" s="230">
        <v>3.61</v>
      </c>
      <c r="AE5" s="265">
        <v>3683664</v>
      </c>
      <c r="AF5" s="230">
        <v>3.6</v>
      </c>
      <c r="AG5" s="265">
        <v>3507084</v>
      </c>
      <c r="AH5" s="230">
        <v>3.44</v>
      </c>
      <c r="AI5" s="265">
        <v>3508776</v>
      </c>
      <c r="AJ5" s="230">
        <v>3.4200000000000004</v>
      </c>
      <c r="AK5" s="312">
        <v>3513852</v>
      </c>
      <c r="AL5" s="315">
        <v>3.43</v>
      </c>
      <c r="AM5" s="312">
        <v>3514284</v>
      </c>
      <c r="AN5" s="315">
        <v>3.43</v>
      </c>
    </row>
    <row r="6" spans="1:40">
      <c r="A6" s="57" t="s">
        <v>20</v>
      </c>
      <c r="B6" s="58" t="s">
        <v>15</v>
      </c>
      <c r="C6" s="231">
        <v>2072931</v>
      </c>
      <c r="D6" s="230">
        <v>2.0299999999999998</v>
      </c>
      <c r="E6" s="231">
        <v>2074044</v>
      </c>
      <c r="F6" s="230">
        <v>2.04</v>
      </c>
      <c r="G6" s="231">
        <v>2075157</v>
      </c>
      <c r="H6" s="230">
        <v>2.04</v>
      </c>
      <c r="I6" s="231">
        <v>2078496</v>
      </c>
      <c r="J6" s="230">
        <v>2.04</v>
      </c>
      <c r="K6" s="231">
        <v>2083977</v>
      </c>
      <c r="L6" s="230">
        <v>2.04</v>
      </c>
      <c r="M6" s="262">
        <v>2085090</v>
      </c>
      <c r="N6" s="230">
        <v>2.0499999999999998</v>
      </c>
      <c r="O6" s="262">
        <v>2086203</v>
      </c>
      <c r="P6" s="230">
        <v>2.0499999999999998</v>
      </c>
      <c r="Q6" s="277">
        <v>2087316</v>
      </c>
      <c r="R6" s="277">
        <v>2.0499999999999998</v>
      </c>
      <c r="S6" s="262">
        <v>2090655</v>
      </c>
      <c r="T6" s="230">
        <v>2.0499999999999998</v>
      </c>
      <c r="U6" s="262">
        <v>2088156</v>
      </c>
      <c r="V6" s="230">
        <v>2.04</v>
      </c>
      <c r="W6" s="262">
        <v>2089269</v>
      </c>
      <c r="X6" s="230">
        <v>2.04</v>
      </c>
      <c r="Y6" s="262">
        <v>2090382</v>
      </c>
      <c r="Z6" s="230">
        <v>2.04</v>
      </c>
      <c r="AA6" s="262">
        <v>2091474</v>
      </c>
      <c r="AB6" s="230">
        <v>2.0499999999999998</v>
      </c>
      <c r="AC6" s="262">
        <v>2094792</v>
      </c>
      <c r="AD6" s="230">
        <v>2.0499999999999998</v>
      </c>
      <c r="AE6" s="301">
        <v>2074530.15</v>
      </c>
      <c r="AF6" s="227">
        <v>2.0299999999999998</v>
      </c>
      <c r="AG6" s="301">
        <v>2096178</v>
      </c>
      <c r="AH6" s="227">
        <v>2.0499999999999998</v>
      </c>
      <c r="AI6" s="301">
        <v>2097270</v>
      </c>
      <c r="AJ6" s="227">
        <v>2.0499999999999998</v>
      </c>
      <c r="AK6" s="311">
        <v>2100504</v>
      </c>
      <c r="AL6" s="315">
        <v>2.0499999999999998</v>
      </c>
      <c r="AM6" s="311">
        <v>2100189</v>
      </c>
      <c r="AN6" s="315">
        <v>2.0499999999999998</v>
      </c>
    </row>
    <row r="7" spans="1:40">
      <c r="A7" s="57" t="s">
        <v>21</v>
      </c>
      <c r="B7" s="58" t="s">
        <v>15</v>
      </c>
      <c r="C7" s="231">
        <v>8576591.6600000001</v>
      </c>
      <c r="D7" s="230">
        <v>8.41</v>
      </c>
      <c r="E7" s="231">
        <v>8581305.3200000003</v>
      </c>
      <c r="F7" s="230">
        <v>8.42</v>
      </c>
      <c r="G7" s="231">
        <v>8585931.6899999995</v>
      </c>
      <c r="H7" s="230">
        <v>8.43</v>
      </c>
      <c r="I7" s="231">
        <v>8600072.6699999999</v>
      </c>
      <c r="J7" s="230">
        <v>8.43</v>
      </c>
      <c r="K7" s="231">
        <v>8622244.3300000001</v>
      </c>
      <c r="L7" s="230">
        <v>8.4600000000000009</v>
      </c>
      <c r="M7" s="262">
        <v>8626957.9900000002</v>
      </c>
      <c r="N7" s="230">
        <v>8.4600000000000009</v>
      </c>
      <c r="O7" s="262">
        <v>8631671.6500000004</v>
      </c>
      <c r="P7" s="230">
        <v>8.48</v>
      </c>
      <c r="Q7" s="277">
        <v>8636385.3100000005</v>
      </c>
      <c r="R7" s="277">
        <v>8.4700000000000006</v>
      </c>
      <c r="S7" s="262">
        <v>8650526.2899999991</v>
      </c>
      <c r="T7" s="230">
        <v>8.49</v>
      </c>
      <c r="U7" s="262">
        <v>8640575.2300000004</v>
      </c>
      <c r="V7" s="230">
        <v>8.4600000000000009</v>
      </c>
      <c r="W7" s="262">
        <v>8645288.8900000006</v>
      </c>
      <c r="X7" s="230">
        <v>8.4700000000000006</v>
      </c>
      <c r="Y7" s="262">
        <v>8650002.5500000007</v>
      </c>
      <c r="Z7" s="230">
        <v>8.4700000000000006</v>
      </c>
      <c r="AA7" s="262">
        <v>8654628.9199999999</v>
      </c>
      <c r="AB7" s="230">
        <v>8.4700000000000006</v>
      </c>
      <c r="AC7" s="262">
        <v>8668682.6099999994</v>
      </c>
      <c r="AD7" s="230">
        <v>8.49</v>
      </c>
      <c r="AE7" s="262">
        <v>8667547.8399999999</v>
      </c>
      <c r="AF7" s="230">
        <v>8.4700000000000006</v>
      </c>
      <c r="AG7" s="262">
        <v>8676626</v>
      </c>
      <c r="AH7" s="230">
        <v>8.49</v>
      </c>
      <c r="AI7" s="262">
        <v>8681252.3699999992</v>
      </c>
      <c r="AJ7" s="230">
        <v>8.48</v>
      </c>
      <c r="AK7" s="311">
        <v>8694869.6099999994</v>
      </c>
      <c r="AL7" s="315">
        <v>8.49</v>
      </c>
      <c r="AM7" s="311">
        <v>8692600.0700000003</v>
      </c>
      <c r="AN7" s="315">
        <v>8.49</v>
      </c>
    </row>
    <row r="8" spans="1:40">
      <c r="A8" s="57" t="s">
        <v>66</v>
      </c>
      <c r="B8" s="58" t="s">
        <v>15</v>
      </c>
      <c r="C8" s="229">
        <v>5483235.3200000003</v>
      </c>
      <c r="D8" s="227">
        <v>5.38</v>
      </c>
      <c r="E8" s="256">
        <v>5694672</v>
      </c>
      <c r="F8" s="230">
        <v>5.59</v>
      </c>
      <c r="G8" s="229">
        <v>5603703.0599999996</v>
      </c>
      <c r="H8" s="227">
        <v>5.5</v>
      </c>
      <c r="I8" s="256">
        <v>5708824</v>
      </c>
      <c r="J8" s="230">
        <v>5.59</v>
      </c>
      <c r="K8" s="256">
        <v>5703314</v>
      </c>
      <c r="L8" s="230">
        <v>5.6</v>
      </c>
      <c r="M8" s="263">
        <v>5706910</v>
      </c>
      <c r="N8" s="230">
        <v>5.6</v>
      </c>
      <c r="O8" s="263">
        <v>5510154.8600000003</v>
      </c>
      <c r="P8" s="230">
        <v>5.42</v>
      </c>
      <c r="Q8" s="277">
        <v>5714044</v>
      </c>
      <c r="R8" s="277">
        <v>5.6</v>
      </c>
      <c r="S8" s="263">
        <v>5523672.9199999999</v>
      </c>
      <c r="T8" s="230">
        <v>5.42</v>
      </c>
      <c r="U8" s="263">
        <v>5786776</v>
      </c>
      <c r="V8" s="230">
        <v>5.66</v>
      </c>
      <c r="W8" s="263">
        <v>5790140</v>
      </c>
      <c r="X8" s="230">
        <v>5.67</v>
      </c>
      <c r="Y8" s="263">
        <v>5793446</v>
      </c>
      <c r="Z8" s="230">
        <v>5.67</v>
      </c>
      <c r="AA8" s="263">
        <v>5796810</v>
      </c>
      <c r="AB8" s="230">
        <v>5.67</v>
      </c>
      <c r="AC8" s="263">
        <v>5584202.2999999998</v>
      </c>
      <c r="AD8" s="230">
        <v>5.47</v>
      </c>
      <c r="AE8" s="263">
        <v>5816936</v>
      </c>
      <c r="AF8" s="230">
        <v>5.69</v>
      </c>
      <c r="AG8" s="263">
        <v>5631330.2000000002</v>
      </c>
      <c r="AH8" s="230">
        <v>5.51</v>
      </c>
      <c r="AI8" s="263">
        <v>5827144</v>
      </c>
      <c r="AJ8" s="230">
        <v>5.69</v>
      </c>
      <c r="AK8" s="312">
        <v>5837410</v>
      </c>
      <c r="AL8" s="315">
        <v>5.7</v>
      </c>
      <c r="AM8" s="312">
        <v>5793910</v>
      </c>
      <c r="AN8" s="315">
        <v>5.65</v>
      </c>
    </row>
    <row r="9" spans="1:40" ht="16.5" thickBot="1">
      <c r="A9" s="897" t="s">
        <v>22</v>
      </c>
      <c r="B9" s="898"/>
      <c r="C9" s="62">
        <f t="shared" ref="C9:H9" si="0">SUM(C2:C8)</f>
        <v>49160136.580000006</v>
      </c>
      <c r="D9" s="63">
        <f t="shared" si="0"/>
        <v>48.220000000000006</v>
      </c>
      <c r="E9" s="62">
        <f t="shared" si="0"/>
        <v>49391423.719999999</v>
      </c>
      <c r="F9" s="63">
        <f t="shared" si="0"/>
        <v>48.47</v>
      </c>
      <c r="G9" s="62">
        <f t="shared" si="0"/>
        <v>49320222.149999999</v>
      </c>
      <c r="H9" s="63">
        <f t="shared" si="0"/>
        <v>48.42</v>
      </c>
      <c r="I9" s="62">
        <f t="shared" ref="I9:N9" si="1">SUM(I2:I8)</f>
        <v>49484764.670000002</v>
      </c>
      <c r="J9" s="63">
        <f t="shared" si="1"/>
        <v>48.490000000000009</v>
      </c>
      <c r="K9" s="62">
        <f t="shared" si="1"/>
        <v>49571271.729999997</v>
      </c>
      <c r="L9" s="63">
        <f t="shared" si="1"/>
        <v>48.629999999999995</v>
      </c>
      <c r="M9" s="62">
        <f t="shared" si="1"/>
        <v>49594216.990000002</v>
      </c>
      <c r="N9" s="63">
        <f t="shared" si="1"/>
        <v>48.66</v>
      </c>
      <c r="O9" s="62">
        <f t="shared" ref="O9:T9" si="2">SUM(O2:O8)</f>
        <v>49416762.109999999</v>
      </c>
      <c r="P9" s="63">
        <f t="shared" si="2"/>
        <v>48.56</v>
      </c>
      <c r="Q9" s="63">
        <f t="shared" si="2"/>
        <v>49640000.510000005</v>
      </c>
      <c r="R9" s="63">
        <f t="shared" si="2"/>
        <v>48.669999999999995</v>
      </c>
      <c r="S9" s="62">
        <f t="shared" si="2"/>
        <v>49507543.210000001</v>
      </c>
      <c r="T9" s="63">
        <f t="shared" si="2"/>
        <v>48.580000000000005</v>
      </c>
      <c r="U9" s="62">
        <f t="shared" ref="U9:AB9" si="3">SUM(U2:U8)</f>
        <v>49743449.430000007</v>
      </c>
      <c r="V9" s="63">
        <f t="shared" si="3"/>
        <v>48.69</v>
      </c>
      <c r="W9" s="62">
        <f t="shared" si="3"/>
        <v>49766368.689999998</v>
      </c>
      <c r="X9" s="63">
        <f t="shared" si="3"/>
        <v>48.74</v>
      </c>
      <c r="Y9" s="62">
        <f t="shared" si="3"/>
        <v>49789149.150000006</v>
      </c>
      <c r="Z9" s="63">
        <f t="shared" si="3"/>
        <v>48.74</v>
      </c>
      <c r="AA9" s="62">
        <f t="shared" si="3"/>
        <v>49811790.120000005</v>
      </c>
      <c r="AB9" s="63">
        <f t="shared" si="3"/>
        <v>48.75</v>
      </c>
      <c r="AC9" s="62">
        <f t="shared" ref="AC9:AJ9" si="4">SUM(AC2:AC8)</f>
        <v>49657072.909999996</v>
      </c>
      <c r="AD9" s="63">
        <f t="shared" si="4"/>
        <v>48.64</v>
      </c>
      <c r="AE9" s="62">
        <f t="shared" si="4"/>
        <v>49839729.189999998</v>
      </c>
      <c r="AF9" s="63">
        <f t="shared" si="4"/>
        <v>48.73</v>
      </c>
      <c r="AG9" s="62">
        <f t="shared" si="4"/>
        <v>49532166.800000004</v>
      </c>
      <c r="AH9" s="63">
        <f t="shared" si="4"/>
        <v>48.48</v>
      </c>
      <c r="AI9" s="62">
        <f t="shared" si="4"/>
        <v>49747234.57</v>
      </c>
      <c r="AJ9" s="63">
        <f t="shared" si="4"/>
        <v>48.58</v>
      </c>
      <c r="AK9" s="62">
        <f>SUM(AK2:AK8)</f>
        <v>49815253.810000002</v>
      </c>
      <c r="AL9" s="306">
        <f>SUM(AL2:AL8)</f>
        <v>48.660000000000004</v>
      </c>
      <c r="AM9" s="62">
        <f>SUM(AM2:AM8)</f>
        <v>49778032.270000003</v>
      </c>
      <c r="AN9" s="306">
        <f>SUM(AN2:AN8)</f>
        <v>48.6</v>
      </c>
    </row>
    <row r="10" spans="1:40" ht="47.25">
      <c r="A10" s="64" t="s">
        <v>23</v>
      </c>
      <c r="B10" s="65" t="s">
        <v>24</v>
      </c>
      <c r="C10" s="224">
        <v>4104000</v>
      </c>
      <c r="D10" s="200">
        <v>4.03</v>
      </c>
      <c r="E10" s="224">
        <v>4104000</v>
      </c>
      <c r="F10" s="200">
        <v>4.03</v>
      </c>
      <c r="G10" s="224">
        <v>4104000</v>
      </c>
      <c r="H10" s="200">
        <v>4.03</v>
      </c>
      <c r="I10" s="224">
        <v>4104000</v>
      </c>
      <c r="J10" s="200">
        <v>4.0199999999999996</v>
      </c>
      <c r="K10" s="224">
        <v>4104000</v>
      </c>
      <c r="L10" s="200">
        <v>4.0200000000000005</v>
      </c>
      <c r="M10" s="266">
        <v>4104000</v>
      </c>
      <c r="N10" s="230">
        <v>4.03</v>
      </c>
      <c r="O10" s="266">
        <v>4104000</v>
      </c>
      <c r="P10" s="230">
        <v>4.03</v>
      </c>
      <c r="Q10" s="277">
        <v>4104000</v>
      </c>
      <c r="R10" s="277">
        <v>4.0199999999999996</v>
      </c>
      <c r="S10" s="266">
        <v>4104000</v>
      </c>
      <c r="T10" s="230">
        <v>4.03</v>
      </c>
      <c r="U10" s="266">
        <v>4104000</v>
      </c>
      <c r="V10" s="230">
        <v>4.0199999999999996</v>
      </c>
      <c r="W10" s="266">
        <v>4104000</v>
      </c>
      <c r="X10" s="230">
        <v>4.0199999999999996</v>
      </c>
      <c r="Y10" s="266">
        <v>4104000</v>
      </c>
      <c r="Z10" s="230">
        <v>4.0199999999999996</v>
      </c>
      <c r="AA10" s="266">
        <v>4104000</v>
      </c>
      <c r="AB10" s="230">
        <v>4.0199999999999996</v>
      </c>
      <c r="AC10" s="224">
        <v>4104000</v>
      </c>
      <c r="AD10" s="200">
        <v>4.0199999999999996</v>
      </c>
      <c r="AE10" s="224">
        <v>4104000</v>
      </c>
      <c r="AF10" s="200">
        <v>4.01</v>
      </c>
      <c r="AG10" s="224">
        <v>4104000</v>
      </c>
      <c r="AH10" s="200">
        <v>4.0199999999999996</v>
      </c>
      <c r="AI10" s="224">
        <v>4104000</v>
      </c>
      <c r="AJ10" s="200">
        <v>4.01</v>
      </c>
      <c r="AK10" s="316">
        <v>4104000</v>
      </c>
      <c r="AL10" s="315">
        <v>4.01</v>
      </c>
      <c r="AM10" s="317">
        <v>4104000</v>
      </c>
      <c r="AN10" s="315">
        <v>4.01</v>
      </c>
    </row>
    <row r="11" spans="1:40" ht="47.25">
      <c r="A11" s="68" t="s">
        <v>25</v>
      </c>
      <c r="B11" s="69" t="s">
        <v>26</v>
      </c>
      <c r="C11" s="224">
        <v>3901655.59</v>
      </c>
      <c r="D11" s="200">
        <v>3.83</v>
      </c>
      <c r="E11" s="224">
        <v>3904247.94</v>
      </c>
      <c r="F11" s="200">
        <v>3.83</v>
      </c>
      <c r="G11" s="224">
        <v>3906840.29</v>
      </c>
      <c r="H11" s="200">
        <v>3.84</v>
      </c>
      <c r="I11" s="224">
        <v>3914617.33</v>
      </c>
      <c r="J11" s="200">
        <v>3.84</v>
      </c>
      <c r="K11" s="224">
        <v>3917209.67</v>
      </c>
      <c r="L11" s="200">
        <v>3.84</v>
      </c>
      <c r="M11" s="266">
        <v>3919802.02</v>
      </c>
      <c r="N11" s="230">
        <v>3.85</v>
      </c>
      <c r="O11" s="266">
        <v>3922394.36</v>
      </c>
      <c r="P11" s="230">
        <v>3.86</v>
      </c>
      <c r="Q11" s="277">
        <v>3924986.71</v>
      </c>
      <c r="R11" s="277">
        <v>3.85</v>
      </c>
      <c r="S11" s="266">
        <v>3932763.75</v>
      </c>
      <c r="T11" s="230">
        <v>3.86</v>
      </c>
      <c r="U11" s="266">
        <v>3935356.1</v>
      </c>
      <c r="V11" s="230">
        <v>3.85</v>
      </c>
      <c r="W11" s="266">
        <v>3937948.44</v>
      </c>
      <c r="X11" s="230">
        <v>3.86</v>
      </c>
      <c r="Y11" s="266">
        <v>3940540.79</v>
      </c>
      <c r="Z11" s="230">
        <v>3.86</v>
      </c>
      <c r="AA11" s="266">
        <v>3943133.14</v>
      </c>
      <c r="AB11" s="230">
        <v>3.86</v>
      </c>
      <c r="AC11" s="224">
        <v>3950910.18</v>
      </c>
      <c r="AD11" s="200">
        <v>3.87</v>
      </c>
      <c r="AE11" s="224">
        <v>3953502.52</v>
      </c>
      <c r="AF11" s="200">
        <v>3.87</v>
      </c>
      <c r="AG11" s="224">
        <v>3958687.22</v>
      </c>
      <c r="AH11" s="200">
        <v>3.87</v>
      </c>
      <c r="AI11" s="224">
        <v>3961279.56</v>
      </c>
      <c r="AJ11" s="200">
        <v>3.87</v>
      </c>
      <c r="AK11" s="316">
        <v>3969056.6</v>
      </c>
      <c r="AL11" s="315">
        <v>3.88</v>
      </c>
      <c r="AM11" s="317">
        <v>3971648.95</v>
      </c>
      <c r="AN11" s="315">
        <v>3.88</v>
      </c>
    </row>
    <row r="12" spans="1:40" ht="47.25">
      <c r="A12" s="70" t="s">
        <v>27</v>
      </c>
      <c r="B12" s="71" t="s">
        <v>26</v>
      </c>
      <c r="C12" s="224">
        <v>315000</v>
      </c>
      <c r="D12" s="200">
        <v>0.31</v>
      </c>
      <c r="E12" s="224">
        <v>315000</v>
      </c>
      <c r="F12" s="200">
        <v>0.31</v>
      </c>
      <c r="G12" s="224">
        <v>315000</v>
      </c>
      <c r="H12" s="200">
        <v>0.31</v>
      </c>
      <c r="I12" s="224">
        <v>315000</v>
      </c>
      <c r="J12" s="200">
        <v>0.31</v>
      </c>
      <c r="K12" s="224">
        <v>315000</v>
      </c>
      <c r="L12" s="200">
        <v>0.31</v>
      </c>
      <c r="M12" s="266">
        <v>315000</v>
      </c>
      <c r="N12" s="230">
        <v>0.31</v>
      </c>
      <c r="O12" s="266">
        <v>315000</v>
      </c>
      <c r="P12" s="230">
        <v>0.31</v>
      </c>
      <c r="Q12" s="277">
        <v>315000</v>
      </c>
      <c r="R12" s="277">
        <v>0.31</v>
      </c>
      <c r="S12" s="266">
        <v>315000</v>
      </c>
      <c r="T12" s="230">
        <v>0.31</v>
      </c>
      <c r="U12" s="266">
        <v>315000</v>
      </c>
      <c r="V12" s="230">
        <v>0.31</v>
      </c>
      <c r="W12" s="266">
        <v>315000</v>
      </c>
      <c r="X12" s="230">
        <v>0.31</v>
      </c>
      <c r="Y12" s="266">
        <v>315000</v>
      </c>
      <c r="Z12" s="230">
        <v>0.31</v>
      </c>
      <c r="AA12" s="266">
        <v>315000</v>
      </c>
      <c r="AB12" s="230">
        <v>0.31</v>
      </c>
      <c r="AC12" s="224">
        <v>315000</v>
      </c>
      <c r="AD12" s="200">
        <v>0.31</v>
      </c>
      <c r="AE12" s="224">
        <v>315000</v>
      </c>
      <c r="AF12" s="200">
        <v>0.31</v>
      </c>
      <c r="AG12" s="224">
        <v>315000</v>
      </c>
      <c r="AH12" s="200">
        <v>0.31</v>
      </c>
      <c r="AI12" s="224">
        <v>315000</v>
      </c>
      <c r="AJ12" s="200">
        <v>0.31</v>
      </c>
      <c r="AK12" s="316">
        <v>315000</v>
      </c>
      <c r="AL12" s="315">
        <v>0.31</v>
      </c>
      <c r="AM12" s="317">
        <v>315000</v>
      </c>
      <c r="AN12" s="315">
        <v>0.31</v>
      </c>
    </row>
    <row r="13" spans="1:40" ht="31.5">
      <c r="A13" s="64" t="s">
        <v>28</v>
      </c>
      <c r="B13" s="65" t="s">
        <v>29</v>
      </c>
      <c r="C13" s="224">
        <v>4078992.91</v>
      </c>
      <c r="D13" s="200">
        <v>4</v>
      </c>
      <c r="E13" s="224">
        <v>4081769.9</v>
      </c>
      <c r="F13" s="200">
        <v>4</v>
      </c>
      <c r="G13" s="224">
        <v>4084546.89</v>
      </c>
      <c r="H13" s="200">
        <v>4.01</v>
      </c>
      <c r="I13" s="224">
        <v>4092877.86</v>
      </c>
      <c r="J13" s="200">
        <v>4.01</v>
      </c>
      <c r="K13" s="224">
        <v>4095654.85</v>
      </c>
      <c r="L13" s="200">
        <v>4.0199999999999996</v>
      </c>
      <c r="M13" s="266">
        <v>4098431.84</v>
      </c>
      <c r="N13" s="230">
        <v>4.0199999999999996</v>
      </c>
      <c r="O13" s="266">
        <v>4101208.83</v>
      </c>
      <c r="P13" s="230">
        <v>4.03</v>
      </c>
      <c r="Q13" s="277">
        <v>4103985.82</v>
      </c>
      <c r="R13" s="277">
        <v>4.0199999999999996</v>
      </c>
      <c r="S13" s="266">
        <v>4112316.79</v>
      </c>
      <c r="T13" s="230">
        <v>4.03</v>
      </c>
      <c r="U13" s="266">
        <v>4115093.78</v>
      </c>
      <c r="V13" s="230">
        <v>4.03</v>
      </c>
      <c r="W13" s="266">
        <v>4117870.77</v>
      </c>
      <c r="X13" s="230">
        <v>4.03</v>
      </c>
      <c r="Y13" s="266">
        <v>4120647.76</v>
      </c>
      <c r="Z13" s="230">
        <v>4.03</v>
      </c>
      <c r="AA13" s="266">
        <v>4123424.75</v>
      </c>
      <c r="AB13" s="230">
        <v>4.04</v>
      </c>
      <c r="AC13" s="224">
        <v>4131755.72</v>
      </c>
      <c r="AD13" s="200">
        <v>4.05</v>
      </c>
      <c r="AE13" s="224">
        <v>4134532.71</v>
      </c>
      <c r="AF13" s="200">
        <v>4.04</v>
      </c>
      <c r="AG13" s="224">
        <v>4140106.96</v>
      </c>
      <c r="AH13" s="200">
        <v>4.05</v>
      </c>
      <c r="AI13" s="224">
        <v>4056797.26</v>
      </c>
      <c r="AJ13" s="200">
        <v>3.96</v>
      </c>
      <c r="AK13" s="316">
        <v>4065128.23</v>
      </c>
      <c r="AL13" s="315">
        <v>3.97</v>
      </c>
      <c r="AM13" s="317">
        <v>4067905.22</v>
      </c>
      <c r="AN13" s="315">
        <v>3.97</v>
      </c>
    </row>
    <row r="14" spans="1:40">
      <c r="A14" s="73" t="s">
        <v>32</v>
      </c>
      <c r="B14" s="74" t="s">
        <v>33</v>
      </c>
      <c r="C14" s="243">
        <v>4135027.2</v>
      </c>
      <c r="D14" s="240">
        <v>4.0599999999999996</v>
      </c>
      <c r="E14" s="243">
        <v>4136780.8</v>
      </c>
      <c r="F14" s="240">
        <v>4.0599999999999996</v>
      </c>
      <c r="G14" s="243">
        <v>4138534.4</v>
      </c>
      <c r="H14" s="240">
        <v>4.0599999999999996</v>
      </c>
      <c r="I14" s="243">
        <v>4143795.2</v>
      </c>
      <c r="J14" s="240">
        <v>4.0599999999999996</v>
      </c>
      <c r="K14" s="243">
        <v>4145548.8</v>
      </c>
      <c r="L14" s="240">
        <v>4.07</v>
      </c>
      <c r="M14" s="266">
        <v>4147302.3999999999</v>
      </c>
      <c r="N14" s="230">
        <v>4.07</v>
      </c>
      <c r="O14" s="266">
        <v>4149056</v>
      </c>
      <c r="P14" s="230">
        <v>4.08</v>
      </c>
      <c r="Q14" s="277">
        <v>4150809.6</v>
      </c>
      <c r="R14" s="277">
        <v>4.07</v>
      </c>
      <c r="S14" s="266">
        <v>4156070.4</v>
      </c>
      <c r="T14" s="230">
        <v>4.08</v>
      </c>
      <c r="U14" s="266">
        <v>4157824</v>
      </c>
      <c r="V14" s="230">
        <v>4.07</v>
      </c>
      <c r="W14" s="266">
        <v>4159577.6</v>
      </c>
      <c r="X14" s="230">
        <v>4.08</v>
      </c>
      <c r="Y14" s="266">
        <v>4161320</v>
      </c>
      <c r="Z14" s="230">
        <v>4.08</v>
      </c>
      <c r="AA14" s="266">
        <v>4163073.6</v>
      </c>
      <c r="AB14" s="230">
        <v>4.07</v>
      </c>
      <c r="AC14" s="299"/>
      <c r="AD14" s="300"/>
      <c r="AE14" s="299"/>
      <c r="AF14" s="300"/>
      <c r="AG14" s="299"/>
      <c r="AH14" s="300"/>
      <c r="AI14" s="299"/>
      <c r="AJ14" s="300"/>
      <c r="AK14" s="299"/>
      <c r="AL14" s="309"/>
      <c r="AM14" s="299"/>
      <c r="AN14" s="309"/>
    </row>
    <row r="15" spans="1:40">
      <c r="A15" s="64" t="s">
        <v>34</v>
      </c>
      <c r="B15" s="65" t="s">
        <v>35</v>
      </c>
      <c r="C15" s="243">
        <v>4212323.5999999996</v>
      </c>
      <c r="D15" s="240">
        <v>4.13</v>
      </c>
      <c r="E15" s="243">
        <v>4215131.6900000004</v>
      </c>
      <c r="F15" s="240">
        <v>4.1399999999999997</v>
      </c>
      <c r="G15" s="243">
        <v>4217939.78</v>
      </c>
      <c r="H15" s="240">
        <v>4.1399999999999997</v>
      </c>
      <c r="I15" s="243">
        <v>4226364.05</v>
      </c>
      <c r="J15" s="240">
        <v>4.1399999999999997</v>
      </c>
      <c r="K15" s="243">
        <v>4229172.1399999997</v>
      </c>
      <c r="L15" s="240">
        <v>4.1500000000000004</v>
      </c>
      <c r="M15" s="266">
        <v>4231980.2300000004</v>
      </c>
      <c r="N15" s="230">
        <v>4.1500000000000004</v>
      </c>
      <c r="O15" s="266">
        <v>4234788.32</v>
      </c>
      <c r="P15" s="230">
        <v>4.16</v>
      </c>
      <c r="Q15" s="277">
        <v>4237596.41</v>
      </c>
      <c r="R15" s="277">
        <v>4.16</v>
      </c>
      <c r="S15" s="266">
        <v>4246020.68</v>
      </c>
      <c r="T15" s="230">
        <v>4.17</v>
      </c>
      <c r="U15" s="266">
        <v>4248828.7699999996</v>
      </c>
      <c r="V15" s="230">
        <v>4.16</v>
      </c>
      <c r="W15" s="266">
        <v>4251636.8600000003</v>
      </c>
      <c r="X15" s="230">
        <v>4.17</v>
      </c>
      <c r="Y15" s="266">
        <v>4254444.95</v>
      </c>
      <c r="Z15" s="230">
        <v>4.17</v>
      </c>
      <c r="AA15" s="266">
        <v>4257253.04</v>
      </c>
      <c r="AB15" s="230">
        <v>4.17</v>
      </c>
      <c r="AC15" s="224">
        <v>4265677.3099999996</v>
      </c>
      <c r="AD15" s="200">
        <v>4.18</v>
      </c>
      <c r="AE15" s="224">
        <v>4268485.4000000004</v>
      </c>
      <c r="AF15" s="200">
        <v>4.17</v>
      </c>
      <c r="AG15" s="224">
        <v>4274101.58</v>
      </c>
      <c r="AH15" s="200">
        <v>4.18</v>
      </c>
      <c r="AI15" s="224">
        <v>4276909.67</v>
      </c>
      <c r="AJ15" s="200">
        <v>4.17</v>
      </c>
      <c r="AK15" s="317">
        <v>4285333.9400000004</v>
      </c>
      <c r="AL15" s="315">
        <v>4.1800000000000006</v>
      </c>
      <c r="AM15" s="317">
        <v>4288142.03</v>
      </c>
      <c r="AN15" s="315">
        <v>4.1900000000000004</v>
      </c>
    </row>
    <row r="16" spans="1:40" ht="16.5" thickBot="1">
      <c r="A16" s="64" t="s">
        <v>38</v>
      </c>
      <c r="B16" s="65" t="s">
        <v>39</v>
      </c>
      <c r="C16" s="243">
        <v>4026523.2</v>
      </c>
      <c r="D16" s="240">
        <v>3.95</v>
      </c>
      <c r="E16" s="243">
        <v>4027728.8</v>
      </c>
      <c r="F16" s="240">
        <v>3.95</v>
      </c>
      <c r="G16" s="243">
        <v>4028934.4</v>
      </c>
      <c r="H16" s="240">
        <v>3.96</v>
      </c>
      <c r="I16" s="243">
        <v>4032551.2</v>
      </c>
      <c r="J16" s="240">
        <v>3.95</v>
      </c>
      <c r="K16" s="243">
        <v>4033756.8</v>
      </c>
      <c r="L16" s="240">
        <v>3.96</v>
      </c>
      <c r="M16" s="266">
        <v>4034962.4</v>
      </c>
      <c r="N16" s="230">
        <v>3.96</v>
      </c>
      <c r="O16" s="266">
        <v>4036168</v>
      </c>
      <c r="P16" s="230">
        <v>3.97</v>
      </c>
      <c r="Q16" s="277">
        <v>4037373.6</v>
      </c>
      <c r="R16" s="277">
        <v>3.96</v>
      </c>
      <c r="S16" s="266">
        <v>4040990.4</v>
      </c>
      <c r="T16" s="230">
        <v>3.9600000000000004</v>
      </c>
      <c r="U16" s="266">
        <v>4042196</v>
      </c>
      <c r="V16" s="230">
        <v>3.95</v>
      </c>
      <c r="W16" s="266">
        <v>4043401.6</v>
      </c>
      <c r="X16" s="230">
        <v>3.95</v>
      </c>
      <c r="Y16" s="266">
        <v>4044607.2</v>
      </c>
      <c r="Z16" s="230">
        <v>3.95</v>
      </c>
      <c r="AA16" s="266">
        <v>4045812.8</v>
      </c>
      <c r="AB16" s="230">
        <v>3.95</v>
      </c>
      <c r="AC16" s="224">
        <v>4049429.6</v>
      </c>
      <c r="AD16" s="200">
        <v>3.97</v>
      </c>
      <c r="AE16" s="224">
        <v>4050635.2</v>
      </c>
      <c r="AF16" s="200">
        <v>3.96</v>
      </c>
      <c r="AG16" s="224">
        <v>4053046.4</v>
      </c>
      <c r="AH16" s="200">
        <v>3.97</v>
      </c>
      <c r="AI16" s="224">
        <v>4054252</v>
      </c>
      <c r="AJ16" s="200">
        <v>3.96</v>
      </c>
      <c r="AK16" s="317">
        <v>4057868.8</v>
      </c>
      <c r="AL16" s="315">
        <v>3.96</v>
      </c>
      <c r="AM16" s="317">
        <v>4059074.4</v>
      </c>
      <c r="AN16" s="315">
        <v>3.96</v>
      </c>
    </row>
    <row r="17" spans="1:40" ht="16.5" thickBot="1">
      <c r="A17" s="899" t="s">
        <v>40</v>
      </c>
      <c r="B17" s="900"/>
      <c r="C17" s="76">
        <f t="shared" ref="C17:H17" si="5">SUM(C10:C16)</f>
        <v>24773522.499999996</v>
      </c>
      <c r="D17" s="76">
        <f t="shared" si="5"/>
        <v>24.31</v>
      </c>
      <c r="E17" s="76">
        <f t="shared" si="5"/>
        <v>24784659.130000003</v>
      </c>
      <c r="F17" s="76">
        <f t="shared" si="5"/>
        <v>24.32</v>
      </c>
      <c r="G17" s="76">
        <f t="shared" si="5"/>
        <v>24795795.759999998</v>
      </c>
      <c r="H17" s="76">
        <f t="shared" si="5"/>
        <v>24.35</v>
      </c>
      <c r="I17" s="76">
        <f t="shared" ref="I17:N17" si="6">SUM(I10:I16)</f>
        <v>24829205.640000001</v>
      </c>
      <c r="J17" s="76">
        <f t="shared" si="6"/>
        <v>24.33</v>
      </c>
      <c r="K17" s="76">
        <f t="shared" si="6"/>
        <v>24840342.260000002</v>
      </c>
      <c r="L17" s="76">
        <f t="shared" si="6"/>
        <v>24.369999999999997</v>
      </c>
      <c r="M17" s="76">
        <f t="shared" si="6"/>
        <v>24851478.890000001</v>
      </c>
      <c r="N17" s="76">
        <f t="shared" si="6"/>
        <v>24.39</v>
      </c>
      <c r="O17" s="76">
        <f t="shared" ref="O17:T17" si="7">SUM(O10:O16)</f>
        <v>24862615.509999998</v>
      </c>
      <c r="P17" s="76">
        <f t="shared" si="7"/>
        <v>24.44</v>
      </c>
      <c r="Q17" s="76">
        <f t="shared" si="7"/>
        <v>24873752.140000001</v>
      </c>
      <c r="R17" s="76">
        <f t="shared" si="7"/>
        <v>24.39</v>
      </c>
      <c r="S17" s="76">
        <f t="shared" si="7"/>
        <v>24907162.019999996</v>
      </c>
      <c r="T17" s="76">
        <f t="shared" si="7"/>
        <v>24.440000000000005</v>
      </c>
      <c r="U17" s="76">
        <f t="shared" ref="U17:AB17" si="8">SUM(U10:U16)</f>
        <v>24918298.649999999</v>
      </c>
      <c r="V17" s="76">
        <f t="shared" si="8"/>
        <v>24.39</v>
      </c>
      <c r="W17" s="76">
        <f t="shared" si="8"/>
        <v>24929435.27</v>
      </c>
      <c r="X17" s="76">
        <f t="shared" si="8"/>
        <v>24.419999999999998</v>
      </c>
      <c r="Y17" s="76">
        <f t="shared" si="8"/>
        <v>24940560.699999999</v>
      </c>
      <c r="Z17" s="76">
        <f t="shared" si="8"/>
        <v>24.419999999999998</v>
      </c>
      <c r="AA17" s="76">
        <f t="shared" si="8"/>
        <v>24951697.330000002</v>
      </c>
      <c r="AB17" s="76">
        <f t="shared" si="8"/>
        <v>24.419999999999998</v>
      </c>
      <c r="AC17" s="76">
        <f t="shared" ref="AC17:AJ17" si="9">SUM(AC10:AC16)</f>
        <v>20816772.810000002</v>
      </c>
      <c r="AD17" s="76">
        <f t="shared" si="9"/>
        <v>20.399999999999999</v>
      </c>
      <c r="AE17" s="76">
        <f t="shared" si="9"/>
        <v>20826155.830000002</v>
      </c>
      <c r="AF17" s="76">
        <f t="shared" si="9"/>
        <v>20.36</v>
      </c>
      <c r="AG17" s="76">
        <f t="shared" si="9"/>
        <v>20844942.159999996</v>
      </c>
      <c r="AH17" s="76">
        <f t="shared" si="9"/>
        <v>20.399999999999999</v>
      </c>
      <c r="AI17" s="76">
        <f t="shared" si="9"/>
        <v>20768238.490000002</v>
      </c>
      <c r="AJ17" s="76">
        <f t="shared" si="9"/>
        <v>20.28</v>
      </c>
      <c r="AK17" s="76">
        <f>SUM(AK10:AK16)</f>
        <v>20796387.57</v>
      </c>
      <c r="AL17" s="308">
        <f>SUM(AL10:AL16)</f>
        <v>20.310000000000002</v>
      </c>
      <c r="AM17" s="76">
        <f>SUM(AM10:AM16)</f>
        <v>20805770.599999998</v>
      </c>
      <c r="AN17" s="308">
        <f>SUM(AN10:AN16)</f>
        <v>20.32</v>
      </c>
    </row>
    <row r="18" spans="1:40" ht="32.25" thickBot="1">
      <c r="A18" s="77" t="s">
        <v>41</v>
      </c>
      <c r="B18" s="78" t="s">
        <v>42</v>
      </c>
      <c r="C18" s="79"/>
      <c r="D18" s="80"/>
      <c r="E18" s="79"/>
      <c r="F18" s="80"/>
      <c r="G18" s="79"/>
      <c r="H18" s="80"/>
      <c r="I18" s="79"/>
      <c r="J18" s="80"/>
      <c r="K18" s="79"/>
      <c r="L18" s="80"/>
      <c r="M18" s="79"/>
      <c r="N18" s="80"/>
      <c r="O18" s="79"/>
      <c r="P18" s="80"/>
      <c r="Q18" s="278"/>
      <c r="R18" s="278"/>
      <c r="S18" s="79"/>
      <c r="T18" s="80"/>
      <c r="U18" s="79"/>
      <c r="V18" s="80"/>
      <c r="W18" s="79"/>
      <c r="X18" s="80"/>
      <c r="Y18" s="79"/>
      <c r="Z18" s="80"/>
      <c r="AA18" s="79"/>
      <c r="AB18" s="80"/>
      <c r="AC18" s="79"/>
      <c r="AD18" s="80"/>
      <c r="AE18" s="79"/>
      <c r="AF18" s="80"/>
      <c r="AG18" s="79"/>
      <c r="AH18" s="80"/>
      <c r="AI18" s="79"/>
      <c r="AJ18" s="80"/>
      <c r="AK18" s="79"/>
      <c r="AL18" s="307"/>
      <c r="AM18" s="79"/>
      <c r="AN18" s="307"/>
    </row>
    <row r="19" spans="1:40" ht="16.5" thickBot="1">
      <c r="A19" s="901" t="s">
        <v>43</v>
      </c>
      <c r="B19" s="902"/>
      <c r="C19" s="81"/>
      <c r="D19" s="82"/>
      <c r="E19" s="81"/>
      <c r="F19" s="82"/>
      <c r="G19" s="81"/>
      <c r="H19" s="82"/>
      <c r="I19" s="81"/>
      <c r="J19" s="82"/>
      <c r="K19" s="81"/>
      <c r="L19" s="82"/>
      <c r="M19" s="81"/>
      <c r="N19" s="82"/>
      <c r="O19" s="81"/>
      <c r="P19" s="82"/>
      <c r="Q19" s="82"/>
      <c r="R19" s="82"/>
      <c r="S19" s="81"/>
      <c r="T19" s="82"/>
      <c r="U19" s="81"/>
      <c r="V19" s="82"/>
      <c r="W19" s="81"/>
      <c r="X19" s="82"/>
      <c r="Y19" s="81"/>
      <c r="Z19" s="82"/>
      <c r="AA19" s="81"/>
      <c r="AB19" s="82"/>
      <c r="AC19" s="81"/>
      <c r="AD19" s="82"/>
      <c r="AE19" s="81"/>
      <c r="AF19" s="82"/>
      <c r="AG19" s="81"/>
      <c r="AH19" s="82"/>
      <c r="AI19" s="81"/>
      <c r="AJ19" s="82"/>
      <c r="AK19" s="81"/>
      <c r="AL19" s="305"/>
      <c r="AM19" s="81"/>
      <c r="AN19" s="305"/>
    </row>
    <row r="20" spans="1:40">
      <c r="A20" s="83">
        <v>101</v>
      </c>
      <c r="B20" s="84"/>
      <c r="C20" s="85">
        <v>550495</v>
      </c>
      <c r="D20" s="86">
        <v>0.54</v>
      </c>
      <c r="E20" s="85">
        <v>550495</v>
      </c>
      <c r="F20" s="86">
        <v>0.54</v>
      </c>
      <c r="G20" s="85">
        <v>550495</v>
      </c>
      <c r="H20" s="86">
        <v>0.54</v>
      </c>
      <c r="I20" s="85">
        <v>550495</v>
      </c>
      <c r="J20" s="86">
        <v>0.54</v>
      </c>
      <c r="K20" s="85">
        <v>550495</v>
      </c>
      <c r="L20" s="86">
        <v>0.54</v>
      </c>
      <c r="M20" s="85">
        <v>550495</v>
      </c>
      <c r="N20" s="86">
        <v>0.54</v>
      </c>
      <c r="O20" s="85">
        <v>550495</v>
      </c>
      <c r="P20" s="86">
        <v>0.54</v>
      </c>
      <c r="Q20" s="279">
        <v>550495</v>
      </c>
      <c r="R20" s="279">
        <v>0.54</v>
      </c>
      <c r="S20" s="85">
        <v>550495</v>
      </c>
      <c r="T20" s="86">
        <v>0.54</v>
      </c>
      <c r="U20" s="85">
        <v>550495</v>
      </c>
      <c r="V20" s="86">
        <v>0.54</v>
      </c>
      <c r="W20" s="85">
        <v>550495</v>
      </c>
      <c r="X20" s="86">
        <v>0.54</v>
      </c>
      <c r="Y20" s="85">
        <v>550495</v>
      </c>
      <c r="Z20" s="86">
        <v>0.54</v>
      </c>
      <c r="AA20" s="85">
        <v>550495</v>
      </c>
      <c r="AB20" s="86">
        <v>0.54</v>
      </c>
      <c r="AC20" s="85">
        <v>550495</v>
      </c>
      <c r="AD20" s="86">
        <v>0.54</v>
      </c>
      <c r="AE20" s="85">
        <v>550495</v>
      </c>
      <c r="AF20" s="86">
        <v>0.54</v>
      </c>
      <c r="AG20" s="85">
        <v>550495</v>
      </c>
      <c r="AH20" s="86">
        <v>0.54</v>
      </c>
      <c r="AI20" s="85">
        <v>550495</v>
      </c>
      <c r="AJ20" s="86">
        <v>0.54</v>
      </c>
      <c r="AK20" s="85">
        <v>550495</v>
      </c>
      <c r="AL20" s="310">
        <v>0.54</v>
      </c>
      <c r="AM20" s="85">
        <v>550495</v>
      </c>
      <c r="AN20" s="310">
        <v>0.54</v>
      </c>
    </row>
    <row r="21" spans="1:40">
      <c r="A21" s="87">
        <v>99</v>
      </c>
      <c r="B21" s="88"/>
      <c r="C21" s="89">
        <v>1188246.17</v>
      </c>
      <c r="D21" s="90">
        <v>1.1599999999999999</v>
      </c>
      <c r="E21" s="89">
        <v>1188246.17</v>
      </c>
      <c r="F21" s="90">
        <v>1.1599999999999999</v>
      </c>
      <c r="G21" s="89">
        <v>1188246.17</v>
      </c>
      <c r="H21" s="90">
        <v>1.17</v>
      </c>
      <c r="I21" s="89">
        <v>1188246.17</v>
      </c>
      <c r="J21" s="90">
        <v>1.1599999999999999</v>
      </c>
      <c r="K21" s="89">
        <v>1188246.17</v>
      </c>
      <c r="L21" s="90">
        <v>1.1599999999999999</v>
      </c>
      <c r="M21" s="89">
        <v>1188246.17</v>
      </c>
      <c r="N21" s="90">
        <v>1.1599999999999999</v>
      </c>
      <c r="O21" s="89">
        <v>1188246.17</v>
      </c>
      <c r="P21" s="90">
        <v>1.17</v>
      </c>
      <c r="Q21" s="280">
        <v>1188246.17</v>
      </c>
      <c r="R21" s="280">
        <v>1.17</v>
      </c>
      <c r="S21" s="89">
        <v>1188246.17</v>
      </c>
      <c r="T21" s="90">
        <v>1.17</v>
      </c>
      <c r="U21" s="89">
        <v>1188246.17</v>
      </c>
      <c r="V21" s="90">
        <v>1.1599999999999999</v>
      </c>
      <c r="W21" s="89">
        <v>1188246.17</v>
      </c>
      <c r="X21" s="90">
        <v>1.1599999999999999</v>
      </c>
      <c r="Y21" s="89">
        <v>1188246.17</v>
      </c>
      <c r="Z21" s="90">
        <v>1.1599999999999999</v>
      </c>
      <c r="AA21" s="89">
        <v>1188246.17</v>
      </c>
      <c r="AB21" s="90">
        <v>1.1599999999999999</v>
      </c>
      <c r="AC21" s="89">
        <v>1188246.17</v>
      </c>
      <c r="AD21" s="90">
        <v>1.1599999999999999</v>
      </c>
      <c r="AE21" s="89">
        <v>1188246.17</v>
      </c>
      <c r="AF21" s="90">
        <v>1.1599999999999999</v>
      </c>
      <c r="AG21" s="89">
        <v>1188246.17</v>
      </c>
      <c r="AH21" s="90">
        <v>1.1599999999999999</v>
      </c>
      <c r="AI21" s="89">
        <v>1188246.17</v>
      </c>
      <c r="AJ21" s="90">
        <v>1.1599999999999999</v>
      </c>
      <c r="AK21" s="89">
        <v>1188246.17</v>
      </c>
      <c r="AL21" s="310">
        <v>1.1599999999999999</v>
      </c>
      <c r="AM21" s="89">
        <v>1188246.17</v>
      </c>
      <c r="AN21" s="310">
        <v>1.1599999999999999</v>
      </c>
    </row>
    <row r="22" spans="1:40" ht="16.5" thickBot="1">
      <c r="A22" s="91">
        <v>109</v>
      </c>
      <c r="B22" s="92"/>
      <c r="C22" s="93">
        <v>5267242.53</v>
      </c>
      <c r="D22" s="94">
        <v>5.17</v>
      </c>
      <c r="E22" s="93">
        <v>5267242.53</v>
      </c>
      <c r="F22" s="94">
        <v>5.17</v>
      </c>
      <c r="G22" s="93">
        <v>5267242.53</v>
      </c>
      <c r="H22" s="94">
        <v>5.17</v>
      </c>
      <c r="I22" s="93">
        <v>5267242.53</v>
      </c>
      <c r="J22" s="94">
        <v>5.16</v>
      </c>
      <c r="K22" s="93">
        <v>5267242.53</v>
      </c>
      <c r="L22" s="94">
        <v>5.17</v>
      </c>
      <c r="M22" s="93">
        <v>5267242.53</v>
      </c>
      <c r="N22" s="94">
        <v>5.17</v>
      </c>
      <c r="O22" s="93">
        <v>5267242.53</v>
      </c>
      <c r="P22" s="94">
        <v>5.18</v>
      </c>
      <c r="Q22" s="281">
        <v>5267242.53</v>
      </c>
      <c r="R22" s="281">
        <v>5.16</v>
      </c>
      <c r="S22" s="93">
        <v>5267242.53</v>
      </c>
      <c r="T22" s="94">
        <v>5.17</v>
      </c>
      <c r="U22" s="93">
        <v>5267242.53</v>
      </c>
      <c r="V22" s="94">
        <v>5.15</v>
      </c>
      <c r="W22" s="93">
        <v>5267242.53</v>
      </c>
      <c r="X22" s="94">
        <v>5.16</v>
      </c>
      <c r="Y22" s="93">
        <v>5267242.53</v>
      </c>
      <c r="Z22" s="94">
        <v>5.16</v>
      </c>
      <c r="AA22" s="93">
        <v>5267242.53</v>
      </c>
      <c r="AB22" s="94">
        <v>5.15</v>
      </c>
      <c r="AC22" s="93">
        <v>5267242.53</v>
      </c>
      <c r="AD22" s="94">
        <v>5.16</v>
      </c>
      <c r="AE22" s="93">
        <v>5267242.53</v>
      </c>
      <c r="AF22" s="94">
        <v>5.15</v>
      </c>
      <c r="AG22" s="93">
        <v>5267242.53</v>
      </c>
      <c r="AH22" s="94">
        <v>5.16</v>
      </c>
      <c r="AI22" s="93">
        <v>5267242.53</v>
      </c>
      <c r="AJ22" s="94">
        <v>5.14</v>
      </c>
      <c r="AK22" s="93">
        <v>5267242.53</v>
      </c>
      <c r="AL22" s="310">
        <v>5.15</v>
      </c>
      <c r="AM22" s="93">
        <v>5267242.53</v>
      </c>
      <c r="AN22" s="310">
        <v>5.14</v>
      </c>
    </row>
    <row r="23" spans="1:40" ht="16.5" thickBot="1">
      <c r="A23" s="903" t="s">
        <v>44</v>
      </c>
      <c r="B23" s="904"/>
      <c r="C23" s="81">
        <f t="shared" ref="C23:H23" si="10">SUM(C20:C22)</f>
        <v>7005983.7000000002</v>
      </c>
      <c r="D23" s="95">
        <f t="shared" si="10"/>
        <v>6.87</v>
      </c>
      <c r="E23" s="81">
        <f t="shared" si="10"/>
        <v>7005983.7000000002</v>
      </c>
      <c r="F23" s="95">
        <f t="shared" si="10"/>
        <v>6.87</v>
      </c>
      <c r="G23" s="81">
        <f t="shared" si="10"/>
        <v>7005983.7000000002</v>
      </c>
      <c r="H23" s="95">
        <f t="shared" si="10"/>
        <v>6.88</v>
      </c>
      <c r="I23" s="81">
        <f t="shared" ref="I23:N23" si="11">SUM(I20:I22)</f>
        <v>7005983.7000000002</v>
      </c>
      <c r="J23" s="95">
        <f t="shared" si="11"/>
        <v>6.86</v>
      </c>
      <c r="K23" s="81">
        <f t="shared" si="11"/>
        <v>7005983.7000000002</v>
      </c>
      <c r="L23" s="95">
        <f t="shared" si="11"/>
        <v>6.87</v>
      </c>
      <c r="M23" s="81">
        <f t="shared" si="11"/>
        <v>7005983.7000000002</v>
      </c>
      <c r="N23" s="95">
        <f t="shared" si="11"/>
        <v>6.87</v>
      </c>
      <c r="O23" s="81">
        <f t="shared" ref="O23:T23" si="12">SUM(O20:O22)</f>
        <v>7005983.7000000002</v>
      </c>
      <c r="P23" s="95">
        <f t="shared" si="12"/>
        <v>6.89</v>
      </c>
      <c r="Q23" s="95">
        <f t="shared" si="12"/>
        <v>7005983.7000000002</v>
      </c>
      <c r="R23" s="95">
        <f t="shared" si="12"/>
        <v>6.87</v>
      </c>
      <c r="S23" s="81">
        <f t="shared" si="12"/>
        <v>7005983.7000000002</v>
      </c>
      <c r="T23" s="95">
        <f t="shared" si="12"/>
        <v>6.88</v>
      </c>
      <c r="U23" s="81">
        <f t="shared" ref="U23:AB23" si="13">SUM(U20:U22)</f>
        <v>7005983.7000000002</v>
      </c>
      <c r="V23" s="95">
        <f t="shared" si="13"/>
        <v>6.8500000000000005</v>
      </c>
      <c r="W23" s="81">
        <f t="shared" si="13"/>
        <v>7005983.7000000002</v>
      </c>
      <c r="X23" s="95">
        <f t="shared" si="13"/>
        <v>6.86</v>
      </c>
      <c r="Y23" s="81">
        <f t="shared" si="13"/>
        <v>7005983.7000000002</v>
      </c>
      <c r="Z23" s="95">
        <f t="shared" si="13"/>
        <v>6.86</v>
      </c>
      <c r="AA23" s="81">
        <f t="shared" si="13"/>
        <v>7005983.7000000002</v>
      </c>
      <c r="AB23" s="95">
        <f t="shared" si="13"/>
        <v>6.8500000000000005</v>
      </c>
      <c r="AC23" s="81">
        <f t="shared" ref="AC23:AJ23" si="14">SUM(AC20:AC22)</f>
        <v>7005983.7000000002</v>
      </c>
      <c r="AD23" s="95">
        <f t="shared" si="14"/>
        <v>6.86</v>
      </c>
      <c r="AE23" s="81">
        <f t="shared" si="14"/>
        <v>7005983.7000000002</v>
      </c>
      <c r="AF23" s="95">
        <f t="shared" si="14"/>
        <v>6.8500000000000005</v>
      </c>
      <c r="AG23" s="81">
        <f t="shared" si="14"/>
        <v>7005983.7000000002</v>
      </c>
      <c r="AH23" s="95">
        <f t="shared" si="14"/>
        <v>6.86</v>
      </c>
      <c r="AI23" s="81">
        <f t="shared" si="14"/>
        <v>7005983.7000000002</v>
      </c>
      <c r="AJ23" s="95">
        <f t="shared" si="14"/>
        <v>6.84</v>
      </c>
      <c r="AK23" s="81">
        <f>SUM(AK20:AK22)</f>
        <v>7005983.7000000002</v>
      </c>
      <c r="AL23" s="305">
        <f>SUM(AL20:AL22)</f>
        <v>6.8500000000000005</v>
      </c>
      <c r="AM23" s="81">
        <f>SUM(AM20:AM22)</f>
        <v>7005983.7000000002</v>
      </c>
      <c r="AN23" s="305">
        <f>SUM(AN20:AN22)</f>
        <v>6.84</v>
      </c>
    </row>
    <row r="24" spans="1:40">
      <c r="A24" s="96" t="s">
        <v>45</v>
      </c>
      <c r="B24" s="84" t="s">
        <v>46</v>
      </c>
      <c r="C24" s="225">
        <v>8500830.1500000004</v>
      </c>
      <c r="D24" s="97">
        <v>8.34</v>
      </c>
      <c r="E24" s="47">
        <v>8240830.1500000004</v>
      </c>
      <c r="F24" s="97">
        <v>8.09</v>
      </c>
      <c r="G24" s="47">
        <v>240830.15</v>
      </c>
      <c r="H24" s="97">
        <v>0.24</v>
      </c>
      <c r="I24" s="47">
        <v>240830.15</v>
      </c>
      <c r="J24" s="97">
        <v>0.24</v>
      </c>
      <c r="K24" s="47">
        <v>7610.95</v>
      </c>
      <c r="L24" s="97">
        <v>0.01</v>
      </c>
      <c r="M24" s="267">
        <v>610.95000000000005</v>
      </c>
      <c r="N24" s="97">
        <v>0</v>
      </c>
      <c r="O24" s="267">
        <v>639.66999999999996</v>
      </c>
      <c r="P24" s="97">
        <v>0</v>
      </c>
      <c r="Q24" s="282">
        <v>639.66999999999996</v>
      </c>
      <c r="R24" s="282">
        <v>0</v>
      </c>
      <c r="S24" s="267">
        <v>639.66999999999996</v>
      </c>
      <c r="T24" s="97">
        <v>0</v>
      </c>
      <c r="U24" s="267">
        <v>10336</v>
      </c>
      <c r="V24" s="97">
        <v>0.01</v>
      </c>
      <c r="W24" s="47">
        <v>336</v>
      </c>
      <c r="X24" s="97">
        <v>0</v>
      </c>
      <c r="Y24" s="47">
        <v>336</v>
      </c>
      <c r="Z24" s="97">
        <v>0</v>
      </c>
      <c r="AA24" s="47">
        <v>61556.68</v>
      </c>
      <c r="AB24" s="97">
        <v>0.06</v>
      </c>
      <c r="AC24" s="47">
        <v>4222876.68</v>
      </c>
      <c r="AD24" s="97">
        <v>4.13</v>
      </c>
      <c r="AE24" s="47">
        <v>2876.68</v>
      </c>
      <c r="AF24" s="97">
        <v>0</v>
      </c>
      <c r="AG24" s="47">
        <v>182876.68</v>
      </c>
      <c r="AH24" s="97">
        <v>0.18</v>
      </c>
      <c r="AI24" s="47">
        <v>182876.68</v>
      </c>
      <c r="AJ24" s="97">
        <v>0.18</v>
      </c>
      <c r="AK24" s="318">
        <v>42876.68</v>
      </c>
      <c r="AL24" s="319">
        <v>0.04</v>
      </c>
      <c r="AM24" s="318">
        <v>42876.68</v>
      </c>
      <c r="AN24" s="319">
        <v>0.04</v>
      </c>
    </row>
    <row r="25" spans="1:40">
      <c r="A25" s="99" t="s">
        <v>45</v>
      </c>
      <c r="B25" s="88" t="s">
        <v>46</v>
      </c>
      <c r="C25" s="48">
        <v>16552.45</v>
      </c>
      <c r="D25" s="100">
        <v>0.02</v>
      </c>
      <c r="E25" s="47">
        <v>4629.7</v>
      </c>
      <c r="F25" s="100">
        <v>0</v>
      </c>
      <c r="G25" s="47">
        <v>4629.7</v>
      </c>
      <c r="H25" s="100">
        <v>0</v>
      </c>
      <c r="I25" s="47">
        <v>4729.7</v>
      </c>
      <c r="J25" s="100">
        <v>0</v>
      </c>
      <c r="K25" s="47">
        <v>14072.45</v>
      </c>
      <c r="L25" s="100">
        <v>0.01</v>
      </c>
      <c r="M25" s="267">
        <v>2113.9699999999998</v>
      </c>
      <c r="N25" s="100">
        <v>0</v>
      </c>
      <c r="O25" s="267">
        <v>2113.9699999999998</v>
      </c>
      <c r="P25" s="100">
        <v>0</v>
      </c>
      <c r="Q25" s="282">
        <v>7643.97</v>
      </c>
      <c r="R25" s="282">
        <v>0.01</v>
      </c>
      <c r="S25" s="267">
        <v>7643.97</v>
      </c>
      <c r="T25" s="100">
        <v>0.01</v>
      </c>
      <c r="U25" s="267">
        <v>2191.19</v>
      </c>
      <c r="V25" s="100">
        <v>0</v>
      </c>
      <c r="W25" s="47">
        <v>6908.14</v>
      </c>
      <c r="X25" s="100">
        <v>0.01</v>
      </c>
      <c r="Y25" s="47">
        <v>10900.14</v>
      </c>
      <c r="Z25" s="100">
        <v>0.01</v>
      </c>
      <c r="AA25" s="47">
        <v>10900.14</v>
      </c>
      <c r="AB25" s="100">
        <v>0.01</v>
      </c>
      <c r="AC25" s="47">
        <v>19430.14</v>
      </c>
      <c r="AD25" s="100">
        <v>0.02</v>
      </c>
      <c r="AE25" s="47">
        <v>20705.14</v>
      </c>
      <c r="AF25" s="100">
        <v>0.02</v>
      </c>
      <c r="AG25" s="47">
        <v>20705.14</v>
      </c>
      <c r="AH25" s="100">
        <v>0.02</v>
      </c>
      <c r="AI25" s="47">
        <v>20705.14</v>
      </c>
      <c r="AJ25" s="100">
        <v>0.02</v>
      </c>
      <c r="AK25" s="318">
        <v>7620.05</v>
      </c>
      <c r="AL25" s="320">
        <v>0.01</v>
      </c>
      <c r="AM25" s="318">
        <v>7620.05</v>
      </c>
      <c r="AN25" s="320">
        <v>0.01</v>
      </c>
    </row>
    <row r="26" spans="1:40">
      <c r="A26" s="101"/>
      <c r="B26" s="92"/>
      <c r="C26" s="48">
        <v>4500000</v>
      </c>
      <c r="D26" s="100">
        <v>4.41</v>
      </c>
      <c r="E26" s="48">
        <v>4500000</v>
      </c>
      <c r="F26" s="100">
        <v>4.42</v>
      </c>
      <c r="G26" s="48">
        <v>4500000</v>
      </c>
      <c r="H26" s="100">
        <v>4.42</v>
      </c>
      <c r="I26" s="48">
        <v>4500000</v>
      </c>
      <c r="J26" s="100">
        <v>4.41</v>
      </c>
      <c r="K26" s="48">
        <v>4500000</v>
      </c>
      <c r="L26" s="100">
        <v>4.42</v>
      </c>
      <c r="M26" s="48">
        <v>4500000</v>
      </c>
      <c r="N26" s="100">
        <v>4.42</v>
      </c>
      <c r="O26" s="48">
        <v>4500000</v>
      </c>
      <c r="P26" s="100">
        <v>4.42</v>
      </c>
      <c r="Q26" s="283">
        <v>4500000</v>
      </c>
      <c r="R26" s="283">
        <v>4.41</v>
      </c>
      <c r="S26" s="48">
        <v>4500000</v>
      </c>
      <c r="T26" s="100">
        <v>4.41</v>
      </c>
      <c r="U26" s="48">
        <v>4500000</v>
      </c>
      <c r="V26" s="100">
        <v>4.4000000000000004</v>
      </c>
      <c r="W26" s="48">
        <v>4500000</v>
      </c>
      <c r="X26" s="100">
        <v>4.41</v>
      </c>
      <c r="Y26" s="48">
        <v>4500000</v>
      </c>
      <c r="Z26" s="100">
        <v>4.4000000000000004</v>
      </c>
      <c r="AA26" s="48">
        <v>4500000</v>
      </c>
      <c r="AB26" s="100">
        <v>4.4000000000000004</v>
      </c>
      <c r="AC26" s="48">
        <v>4500000</v>
      </c>
      <c r="AD26" s="100">
        <v>4.41</v>
      </c>
      <c r="AE26" s="48">
        <v>4500000</v>
      </c>
      <c r="AF26" s="100">
        <v>4.4000000000000004</v>
      </c>
      <c r="AG26" s="48">
        <v>4500000</v>
      </c>
      <c r="AH26" s="100">
        <v>4.4000000000000004</v>
      </c>
      <c r="AI26" s="48">
        <v>4500000</v>
      </c>
      <c r="AJ26" s="100">
        <v>4.3899999999999997</v>
      </c>
      <c r="AK26" s="48">
        <v>4500000</v>
      </c>
      <c r="AL26" s="321">
        <v>4.4000000000000004</v>
      </c>
      <c r="AM26" s="48">
        <v>4500000</v>
      </c>
      <c r="AN26" s="321">
        <v>4.4000000000000004</v>
      </c>
    </row>
    <row r="27" spans="1:40">
      <c r="A27" s="101"/>
      <c r="B27" s="92"/>
      <c r="C27" s="48"/>
      <c r="D27" s="100"/>
      <c r="E27" s="48"/>
      <c r="F27" s="100"/>
      <c r="G27" s="48">
        <v>8000000</v>
      </c>
      <c r="H27" s="100">
        <v>7.85</v>
      </c>
      <c r="I27" s="48">
        <v>8000000</v>
      </c>
      <c r="J27" s="100">
        <v>7.84</v>
      </c>
      <c r="K27" s="48">
        <v>8000000</v>
      </c>
      <c r="L27" s="100">
        <v>7.85</v>
      </c>
      <c r="M27" s="48">
        <v>8000000</v>
      </c>
      <c r="N27" s="100">
        <v>7.85</v>
      </c>
      <c r="O27" s="48">
        <v>8000000</v>
      </c>
      <c r="P27" s="100">
        <v>7.86</v>
      </c>
      <c r="Q27" s="283">
        <v>8000000</v>
      </c>
      <c r="R27" s="283">
        <v>7.84</v>
      </c>
      <c r="S27" s="48">
        <v>8000000</v>
      </c>
      <c r="T27" s="100">
        <v>7.85</v>
      </c>
      <c r="U27" s="48">
        <v>8000000</v>
      </c>
      <c r="V27" s="100">
        <v>7.83</v>
      </c>
      <c r="W27" s="48">
        <v>8000000</v>
      </c>
      <c r="X27" s="100">
        <v>7.83</v>
      </c>
      <c r="Y27" s="48">
        <v>8000000</v>
      </c>
      <c r="Z27" s="100">
        <v>7.83</v>
      </c>
      <c r="AA27" s="48">
        <v>8000000</v>
      </c>
      <c r="AB27" s="100">
        <v>7.83</v>
      </c>
      <c r="AC27" s="48">
        <v>8000000</v>
      </c>
      <c r="AD27" s="100">
        <v>7.84</v>
      </c>
      <c r="AE27" s="48">
        <v>8000000</v>
      </c>
      <c r="AF27" s="100">
        <v>7.82</v>
      </c>
      <c r="AG27" s="48">
        <v>8000000</v>
      </c>
      <c r="AH27" s="100">
        <v>7.83</v>
      </c>
      <c r="AI27" s="48">
        <v>8000000</v>
      </c>
      <c r="AJ27" s="100">
        <v>7.81</v>
      </c>
      <c r="AK27" s="48">
        <v>8000000</v>
      </c>
      <c r="AL27" s="321">
        <v>7.81</v>
      </c>
      <c r="AM27" s="48">
        <v>8000000</v>
      </c>
      <c r="AN27" s="321">
        <v>7.81</v>
      </c>
    </row>
    <row r="28" spans="1:40" s="107" customFormat="1">
      <c r="A28" s="103"/>
      <c r="B28" s="104"/>
      <c r="C28" s="48">
        <v>3500000</v>
      </c>
      <c r="D28" s="105">
        <v>3.43</v>
      </c>
      <c r="E28" s="48">
        <v>3500000</v>
      </c>
      <c r="F28" s="105">
        <v>3.43</v>
      </c>
      <c r="G28" s="48">
        <v>3500000</v>
      </c>
      <c r="H28" s="105">
        <v>3.44</v>
      </c>
      <c r="I28" s="48">
        <v>3500000</v>
      </c>
      <c r="J28" s="105">
        <v>3.43</v>
      </c>
      <c r="K28" s="48">
        <v>3500000</v>
      </c>
      <c r="L28" s="105">
        <v>3.43</v>
      </c>
      <c r="M28" s="48">
        <v>3500000</v>
      </c>
      <c r="N28" s="105">
        <v>3.43</v>
      </c>
      <c r="O28" s="48">
        <v>3500000</v>
      </c>
      <c r="P28" s="105">
        <v>3.44</v>
      </c>
      <c r="Q28" s="284">
        <v>3500000</v>
      </c>
      <c r="R28" s="284">
        <v>3.43</v>
      </c>
      <c r="S28" s="48">
        <v>3500000</v>
      </c>
      <c r="T28" s="105">
        <v>3.43</v>
      </c>
      <c r="U28" s="48">
        <v>3500000</v>
      </c>
      <c r="V28" s="105">
        <v>3.43</v>
      </c>
      <c r="W28" s="48">
        <v>3500000</v>
      </c>
      <c r="X28" s="105">
        <v>3.43</v>
      </c>
      <c r="Y28" s="48">
        <v>3500000</v>
      </c>
      <c r="Z28" s="105">
        <v>3.43</v>
      </c>
      <c r="AA28" s="48">
        <v>3500000</v>
      </c>
      <c r="AB28" s="105">
        <v>3.43</v>
      </c>
      <c r="AC28" s="48">
        <v>3500000</v>
      </c>
      <c r="AD28" s="105">
        <v>3.43</v>
      </c>
      <c r="AE28" s="48">
        <v>3500000</v>
      </c>
      <c r="AF28" s="105">
        <v>3.42</v>
      </c>
      <c r="AG28" s="48">
        <v>3500000</v>
      </c>
      <c r="AH28" s="105">
        <v>3.43</v>
      </c>
      <c r="AI28" s="48">
        <v>3500000</v>
      </c>
      <c r="AJ28" s="105">
        <v>3.42</v>
      </c>
      <c r="AK28" s="48">
        <v>3500000</v>
      </c>
      <c r="AL28" s="321">
        <v>3.42</v>
      </c>
      <c r="AM28" s="48">
        <v>3500000</v>
      </c>
      <c r="AN28" s="321">
        <v>3.42</v>
      </c>
    </row>
    <row r="29" spans="1:40" s="107" customFormat="1">
      <c r="A29" s="103"/>
      <c r="B29" s="104"/>
      <c r="C29" s="48"/>
      <c r="D29" s="105"/>
      <c r="E29" s="48"/>
      <c r="F29" s="105"/>
      <c r="G29" s="302"/>
      <c r="H29" s="105"/>
      <c r="I29" s="302"/>
      <c r="J29" s="105"/>
      <c r="K29" s="302"/>
      <c r="L29" s="105"/>
      <c r="M29" s="302"/>
      <c r="N29" s="105"/>
      <c r="O29" s="302"/>
      <c r="P29" s="105"/>
      <c r="Q29" s="303"/>
      <c r="R29" s="303"/>
      <c r="S29" s="302"/>
      <c r="T29" s="105"/>
      <c r="U29" s="302"/>
      <c r="V29" s="105"/>
      <c r="W29" s="302"/>
      <c r="X29" s="105"/>
      <c r="Y29" s="302"/>
      <c r="Z29" s="105"/>
      <c r="AA29" s="302"/>
      <c r="AB29" s="105"/>
      <c r="AC29" s="302"/>
      <c r="AD29" s="105"/>
      <c r="AE29" s="48">
        <v>4500000</v>
      </c>
      <c r="AF29" s="105">
        <v>4.4000000000000004</v>
      </c>
      <c r="AG29" s="48">
        <v>4500000</v>
      </c>
      <c r="AH29" s="105">
        <v>4.4000000000000004</v>
      </c>
      <c r="AI29" s="48">
        <v>4500000</v>
      </c>
      <c r="AJ29" s="105">
        <v>4.3999999999999995</v>
      </c>
      <c r="AK29" s="48">
        <v>4500000</v>
      </c>
      <c r="AL29" s="321">
        <v>4.4000000000000004</v>
      </c>
      <c r="AM29" s="48">
        <v>4500000</v>
      </c>
      <c r="AN29" s="321">
        <v>4.3899999999999997</v>
      </c>
    </row>
    <row r="30" spans="1:40" ht="16.5" thickBot="1">
      <c r="A30" s="101" t="s">
        <v>47</v>
      </c>
      <c r="B30" s="92" t="s">
        <v>46</v>
      </c>
      <c r="C30" s="249">
        <v>720216.43</v>
      </c>
      <c r="D30" s="108">
        <v>0.71</v>
      </c>
      <c r="E30" s="249">
        <v>720216.43</v>
      </c>
      <c r="F30" s="108">
        <v>0.71</v>
      </c>
      <c r="G30" s="47">
        <v>720216.43</v>
      </c>
      <c r="H30" s="108">
        <v>0.71</v>
      </c>
      <c r="I30" s="47">
        <v>720216.43</v>
      </c>
      <c r="J30" s="108">
        <v>0.71</v>
      </c>
      <c r="K30" s="47">
        <v>720216.43</v>
      </c>
      <c r="L30" s="108">
        <v>0.71</v>
      </c>
      <c r="M30" s="268">
        <v>690216.43</v>
      </c>
      <c r="N30" s="108">
        <v>0.68</v>
      </c>
      <c r="O30" s="268">
        <v>690216.43</v>
      </c>
      <c r="P30" s="108">
        <v>0.68</v>
      </c>
      <c r="Q30" s="285">
        <v>690216.43</v>
      </c>
      <c r="R30" s="285">
        <v>0.68</v>
      </c>
      <c r="S30" s="268">
        <v>690216.43</v>
      </c>
      <c r="T30" s="108">
        <v>0.68</v>
      </c>
      <c r="U30" s="268">
        <v>690216.43</v>
      </c>
      <c r="V30" s="108">
        <v>0.68</v>
      </c>
      <c r="W30" s="49">
        <v>590216.43000000005</v>
      </c>
      <c r="X30" s="108">
        <v>0.57999999999999996</v>
      </c>
      <c r="Y30" s="49">
        <v>560216.43000000005</v>
      </c>
      <c r="Z30" s="108">
        <v>0.55000000000000004</v>
      </c>
      <c r="AA30" s="49">
        <v>560216.43000000005</v>
      </c>
      <c r="AB30" s="108">
        <v>0.55000000000000004</v>
      </c>
      <c r="AC30" s="49">
        <v>560216.43000000005</v>
      </c>
      <c r="AD30" s="108">
        <v>0.55000000000000004</v>
      </c>
      <c r="AE30" s="49">
        <v>280216.43</v>
      </c>
      <c r="AF30" s="108">
        <v>0.28000000000000003</v>
      </c>
      <c r="AG30" s="49">
        <v>280216.43</v>
      </c>
      <c r="AH30" s="108">
        <v>0.27</v>
      </c>
      <c r="AI30" s="49">
        <v>280216.43</v>
      </c>
      <c r="AJ30" s="108">
        <v>0.27</v>
      </c>
      <c r="AK30" s="49">
        <v>280216.43</v>
      </c>
      <c r="AL30" s="321">
        <v>0.27</v>
      </c>
      <c r="AM30" s="335">
        <v>280220.79999999999</v>
      </c>
      <c r="AN30" s="321">
        <v>0.27</v>
      </c>
    </row>
    <row r="31" spans="1:40" ht="16.5" thickBot="1">
      <c r="A31" s="905" t="s">
        <v>44</v>
      </c>
      <c r="B31" s="905"/>
      <c r="C31" s="82">
        <f t="shared" ref="C31:AH31" si="15">SUM(C24:C30)</f>
        <v>17237599.030000001</v>
      </c>
      <c r="D31" s="82">
        <f t="shared" si="15"/>
        <v>16.91</v>
      </c>
      <c r="E31" s="82">
        <f t="shared" si="15"/>
        <v>16965676.280000001</v>
      </c>
      <c r="F31" s="82">
        <f t="shared" si="15"/>
        <v>16.649999999999999</v>
      </c>
      <c r="G31" s="82">
        <f t="shared" si="15"/>
        <v>16965676.280000001</v>
      </c>
      <c r="H31" s="82">
        <f t="shared" si="15"/>
        <v>16.66</v>
      </c>
      <c r="I31" s="82">
        <f t="shared" si="15"/>
        <v>16965776.280000001</v>
      </c>
      <c r="J31" s="82">
        <f t="shared" si="15"/>
        <v>16.63</v>
      </c>
      <c r="K31" s="82">
        <f t="shared" si="15"/>
        <v>16741899.83</v>
      </c>
      <c r="L31" s="82">
        <f t="shared" si="15"/>
        <v>16.43</v>
      </c>
      <c r="M31" s="82">
        <f t="shared" si="15"/>
        <v>16692941.35</v>
      </c>
      <c r="N31" s="82">
        <f t="shared" si="15"/>
        <v>16.38</v>
      </c>
      <c r="O31" s="82">
        <f t="shared" si="15"/>
        <v>16692970.07</v>
      </c>
      <c r="P31" s="82">
        <f t="shared" si="15"/>
        <v>16.400000000000002</v>
      </c>
      <c r="Q31" s="82">
        <f t="shared" si="15"/>
        <v>16698500.07</v>
      </c>
      <c r="R31" s="82">
        <f t="shared" si="15"/>
        <v>16.37</v>
      </c>
      <c r="S31" s="82">
        <f t="shared" si="15"/>
        <v>16698500.07</v>
      </c>
      <c r="T31" s="82">
        <f t="shared" si="15"/>
        <v>16.38</v>
      </c>
      <c r="U31" s="82">
        <f t="shared" si="15"/>
        <v>16702743.620000001</v>
      </c>
      <c r="V31" s="82">
        <f t="shared" si="15"/>
        <v>16.350000000000001</v>
      </c>
      <c r="W31" s="82">
        <f t="shared" si="15"/>
        <v>16597460.57</v>
      </c>
      <c r="X31" s="82">
        <f t="shared" si="15"/>
        <v>16.259999999999998</v>
      </c>
      <c r="Y31" s="82">
        <f t="shared" si="15"/>
        <v>16571452.57</v>
      </c>
      <c r="Z31" s="82">
        <f t="shared" si="15"/>
        <v>16.22</v>
      </c>
      <c r="AA31" s="82">
        <f t="shared" si="15"/>
        <v>16632673.25</v>
      </c>
      <c r="AB31" s="82">
        <f t="shared" si="15"/>
        <v>16.28</v>
      </c>
      <c r="AC31" s="82">
        <f t="shared" si="15"/>
        <v>20802523.25</v>
      </c>
      <c r="AD31" s="82">
        <f t="shared" si="15"/>
        <v>20.38</v>
      </c>
      <c r="AE31" s="82">
        <f t="shared" si="15"/>
        <v>20803798.25</v>
      </c>
      <c r="AF31" s="82">
        <f t="shared" si="15"/>
        <v>20.340000000000003</v>
      </c>
      <c r="AG31" s="82">
        <f t="shared" si="15"/>
        <v>20983798.25</v>
      </c>
      <c r="AH31" s="82">
        <f t="shared" si="15"/>
        <v>20.529999999999998</v>
      </c>
      <c r="AI31" s="82">
        <f t="shared" ref="AI31:AN31" si="16">SUM(AI24:AI30)</f>
        <v>20983798.25</v>
      </c>
      <c r="AJ31" s="82">
        <f t="shared" si="16"/>
        <v>20.49</v>
      </c>
      <c r="AK31" s="82">
        <f t="shared" si="16"/>
        <v>20830713.16</v>
      </c>
      <c r="AL31" s="305">
        <f t="shared" si="16"/>
        <v>20.349999999999998</v>
      </c>
      <c r="AM31" s="82">
        <f t="shared" si="16"/>
        <v>20830717.530000001</v>
      </c>
      <c r="AN31" s="305">
        <f t="shared" si="16"/>
        <v>20.34</v>
      </c>
    </row>
    <row r="32" spans="1:40" ht="16.5" thickBot="1">
      <c r="A32" s="906" t="s">
        <v>48</v>
      </c>
      <c r="B32" s="907"/>
      <c r="C32" s="110"/>
      <c r="D32" s="111"/>
      <c r="E32" s="110"/>
      <c r="F32" s="111"/>
      <c r="G32" s="110"/>
      <c r="H32" s="111"/>
      <c r="I32" s="110"/>
      <c r="J32" s="111"/>
      <c r="K32" s="110"/>
      <c r="L32" s="111"/>
      <c r="M32" s="110"/>
      <c r="N32" s="111"/>
      <c r="O32" s="110"/>
      <c r="P32" s="111"/>
      <c r="Q32" s="286"/>
      <c r="R32" s="286"/>
      <c r="S32" s="110"/>
      <c r="T32" s="111"/>
      <c r="U32" s="110"/>
      <c r="V32" s="111"/>
      <c r="W32" s="110"/>
      <c r="X32" s="111"/>
      <c r="Y32" s="110"/>
      <c r="Z32" s="111"/>
      <c r="AA32" s="110"/>
      <c r="AB32" s="111"/>
      <c r="AC32" s="110"/>
      <c r="AD32" s="111"/>
      <c r="AE32" s="110"/>
      <c r="AF32" s="111"/>
      <c r="AG32" s="110"/>
      <c r="AH32" s="111"/>
      <c r="AI32" s="110"/>
      <c r="AJ32" s="111"/>
      <c r="AK32" s="110"/>
      <c r="AL32" s="322"/>
      <c r="AM32" s="110"/>
      <c r="AN32" s="322"/>
    </row>
    <row r="33" spans="1:40" ht="16.5" thickBot="1">
      <c r="A33" s="908" t="s">
        <v>44</v>
      </c>
      <c r="B33" s="908"/>
      <c r="C33" s="112"/>
      <c r="D33" s="113"/>
      <c r="E33" s="112"/>
      <c r="F33" s="113"/>
      <c r="G33" s="112"/>
      <c r="H33" s="113"/>
      <c r="I33" s="112"/>
      <c r="J33" s="113"/>
      <c r="K33" s="112"/>
      <c r="L33" s="113"/>
      <c r="M33" s="112"/>
      <c r="N33" s="113"/>
      <c r="O33" s="112"/>
      <c r="P33" s="113"/>
      <c r="Q33" s="113"/>
      <c r="R33" s="113"/>
      <c r="S33" s="112"/>
      <c r="T33" s="113"/>
      <c r="U33" s="112"/>
      <c r="V33" s="113"/>
      <c r="W33" s="112"/>
      <c r="X33" s="113"/>
      <c r="Y33" s="112"/>
      <c r="Z33" s="113"/>
      <c r="AA33" s="112"/>
      <c r="AB33" s="113"/>
      <c r="AC33" s="112"/>
      <c r="AD33" s="113"/>
      <c r="AE33" s="112"/>
      <c r="AF33" s="113"/>
      <c r="AG33" s="112"/>
      <c r="AH33" s="113"/>
      <c r="AI33" s="112"/>
      <c r="AJ33" s="113"/>
      <c r="AK33" s="112"/>
      <c r="AL33" s="323"/>
      <c r="AM33" s="112"/>
      <c r="AN33" s="323"/>
    </row>
    <row r="34" spans="1:40">
      <c r="A34" s="114" t="s">
        <v>67</v>
      </c>
      <c r="B34" s="115" t="s">
        <v>74</v>
      </c>
      <c r="C34" s="238"/>
      <c r="D34" s="226"/>
      <c r="E34" s="120">
        <v>300</v>
      </c>
      <c r="F34" s="121"/>
      <c r="G34" s="120">
        <v>300</v>
      </c>
      <c r="H34" s="121"/>
      <c r="I34" s="120">
        <v>300</v>
      </c>
      <c r="J34" s="121"/>
      <c r="K34" s="120">
        <v>300</v>
      </c>
      <c r="L34" s="121"/>
      <c r="M34" s="120">
        <v>300</v>
      </c>
      <c r="N34" s="121"/>
      <c r="O34" s="120">
        <v>300</v>
      </c>
      <c r="P34" s="121"/>
      <c r="Q34" s="287">
        <v>300</v>
      </c>
      <c r="R34" s="287"/>
      <c r="S34" s="120">
        <v>300</v>
      </c>
      <c r="T34" s="121"/>
      <c r="U34" s="120">
        <v>300</v>
      </c>
      <c r="V34" s="121"/>
      <c r="W34" s="120">
        <v>300</v>
      </c>
      <c r="X34" s="121"/>
      <c r="Y34" s="120">
        <v>300</v>
      </c>
      <c r="Z34" s="121"/>
      <c r="AA34" s="120">
        <v>300</v>
      </c>
      <c r="AB34" s="121"/>
      <c r="AC34" s="120">
        <v>300</v>
      </c>
      <c r="AD34" s="121"/>
      <c r="AE34" s="120">
        <v>300</v>
      </c>
      <c r="AF34" s="121"/>
      <c r="AG34" s="120">
        <v>300</v>
      </c>
      <c r="AH34" s="121"/>
      <c r="AI34" s="120">
        <v>300</v>
      </c>
      <c r="AJ34" s="121"/>
      <c r="AK34" s="120">
        <v>300</v>
      </c>
      <c r="AL34" s="324"/>
      <c r="AM34" s="337"/>
      <c r="AN34" s="338"/>
    </row>
    <row r="35" spans="1:40" ht="47.25">
      <c r="A35" s="122" t="s">
        <v>58</v>
      </c>
      <c r="B35" s="123" t="s">
        <v>75</v>
      </c>
      <c r="C35" s="206">
        <v>78794.52</v>
      </c>
      <c r="D35" s="124">
        <v>0.08</v>
      </c>
      <c r="E35" s="206">
        <v>79780.83</v>
      </c>
      <c r="F35" s="124">
        <v>0.08</v>
      </c>
      <c r="G35" s="206">
        <v>80767.13</v>
      </c>
      <c r="H35" s="124">
        <v>0.08</v>
      </c>
      <c r="I35" s="206">
        <v>83726.03</v>
      </c>
      <c r="J35" s="124">
        <v>0.08</v>
      </c>
      <c r="K35" s="206">
        <v>84712.33</v>
      </c>
      <c r="L35" s="124">
        <v>0.09</v>
      </c>
      <c r="M35" s="269">
        <v>85698.63</v>
      </c>
      <c r="N35" s="124">
        <v>0.09</v>
      </c>
      <c r="O35" s="271">
        <v>86684.93</v>
      </c>
      <c r="P35" s="124">
        <v>0.09</v>
      </c>
      <c r="Q35" s="288">
        <v>87671.24</v>
      </c>
      <c r="R35" s="288">
        <v>0.09</v>
      </c>
      <c r="S35" s="271">
        <v>90630.14</v>
      </c>
      <c r="T35" s="124">
        <v>0.09</v>
      </c>
      <c r="U35" s="206">
        <v>91616.44</v>
      </c>
      <c r="V35" s="124">
        <v>0.09</v>
      </c>
      <c r="W35" s="206">
        <v>92602.74</v>
      </c>
      <c r="X35" s="124">
        <v>0.09</v>
      </c>
      <c r="Y35" s="206">
        <v>93589.04</v>
      </c>
      <c r="Z35" s="124">
        <v>0.09</v>
      </c>
      <c r="AA35" s="206">
        <v>94575.35</v>
      </c>
      <c r="AB35" s="124">
        <v>0.09</v>
      </c>
      <c r="AC35" s="206">
        <v>97534.25</v>
      </c>
      <c r="AD35" s="124">
        <v>0.1</v>
      </c>
      <c r="AE35" s="206">
        <v>98520.55</v>
      </c>
      <c r="AF35" s="124">
        <v>0.1</v>
      </c>
      <c r="AG35" s="206">
        <v>100493.15</v>
      </c>
      <c r="AH35" s="124">
        <v>0.1</v>
      </c>
      <c r="AI35" s="206">
        <v>101479.46</v>
      </c>
      <c r="AJ35" s="124">
        <v>0.1</v>
      </c>
      <c r="AK35" s="339">
        <v>104438.36</v>
      </c>
      <c r="AL35" s="325">
        <v>0.1</v>
      </c>
      <c r="AM35" s="348">
        <v>105424.66</v>
      </c>
      <c r="AN35" s="325">
        <v>0.11</v>
      </c>
    </row>
    <row r="36" spans="1:40">
      <c r="A36" s="122" t="s">
        <v>33</v>
      </c>
      <c r="B36" s="123" t="s">
        <v>57</v>
      </c>
      <c r="C36" s="116"/>
      <c r="D36" s="127"/>
      <c r="E36" s="116"/>
      <c r="F36" s="127"/>
      <c r="G36" s="116"/>
      <c r="H36" s="127"/>
      <c r="I36" s="116"/>
      <c r="J36" s="127"/>
      <c r="K36" s="116"/>
      <c r="L36" s="127"/>
      <c r="M36" s="116"/>
      <c r="N36" s="127"/>
      <c r="O36" s="116"/>
      <c r="P36" s="127"/>
      <c r="Q36" s="289"/>
      <c r="R36" s="289"/>
      <c r="S36" s="116"/>
      <c r="T36" s="127"/>
      <c r="U36" s="116"/>
      <c r="V36" s="127"/>
      <c r="W36" s="116"/>
      <c r="X36" s="127"/>
      <c r="Y36" s="116"/>
      <c r="Z36" s="127"/>
      <c r="AA36" s="116"/>
      <c r="AB36" s="127"/>
      <c r="AC36" s="116"/>
      <c r="AD36" s="127"/>
      <c r="AE36" s="116"/>
      <c r="AF36" s="127"/>
      <c r="AG36" s="116"/>
      <c r="AH36" s="127"/>
      <c r="AI36" s="116"/>
      <c r="AJ36" s="127"/>
      <c r="AK36" s="116"/>
      <c r="AL36" s="326"/>
      <c r="AM36" s="116"/>
      <c r="AN36" s="326"/>
    </row>
    <row r="37" spans="1:40">
      <c r="A37" s="122" t="s">
        <v>29</v>
      </c>
      <c r="B37" s="123" t="s">
        <v>57</v>
      </c>
      <c r="C37" s="116"/>
      <c r="D37" s="127"/>
      <c r="E37" s="116"/>
      <c r="F37" s="127"/>
      <c r="G37" s="116"/>
      <c r="H37" s="127"/>
      <c r="I37" s="116"/>
      <c r="J37" s="127"/>
      <c r="K37" s="116"/>
      <c r="L37" s="127"/>
      <c r="M37" s="116"/>
      <c r="N37" s="127"/>
      <c r="O37" s="116"/>
      <c r="P37" s="127"/>
      <c r="Q37" s="289"/>
      <c r="R37" s="289"/>
      <c r="S37" s="116"/>
      <c r="T37" s="127"/>
      <c r="U37" s="116"/>
      <c r="V37" s="127"/>
      <c r="W37" s="116"/>
      <c r="X37" s="127"/>
      <c r="Y37" s="116"/>
      <c r="Z37" s="127"/>
      <c r="AA37" s="116"/>
      <c r="AB37" s="127"/>
      <c r="AC37" s="116"/>
      <c r="AD37" s="127"/>
      <c r="AE37" s="116"/>
      <c r="AF37" s="127"/>
      <c r="AG37" s="116"/>
      <c r="AH37" s="127"/>
      <c r="AI37" s="304">
        <v>86106.96</v>
      </c>
      <c r="AJ37" s="127">
        <v>0.08</v>
      </c>
      <c r="AK37" s="217">
        <v>86106.96</v>
      </c>
      <c r="AL37" s="325">
        <v>0.08</v>
      </c>
      <c r="AM37" s="349">
        <v>86106.96</v>
      </c>
      <c r="AN37" s="325">
        <v>0.09</v>
      </c>
    </row>
    <row r="38" spans="1:40">
      <c r="A38" s="122" t="s">
        <v>37</v>
      </c>
      <c r="B38" s="123" t="s">
        <v>57</v>
      </c>
      <c r="C38" s="116"/>
      <c r="D38" s="127"/>
      <c r="E38" s="116"/>
      <c r="F38" s="127"/>
      <c r="G38" s="116"/>
      <c r="H38" s="127"/>
      <c r="I38" s="116"/>
      <c r="J38" s="127"/>
      <c r="K38" s="116"/>
      <c r="L38" s="127"/>
      <c r="M38" s="116"/>
      <c r="N38" s="127"/>
      <c r="O38" s="116"/>
      <c r="P38" s="127"/>
      <c r="Q38" s="289"/>
      <c r="R38" s="289"/>
      <c r="S38" s="116"/>
      <c r="T38" s="127"/>
      <c r="U38" s="116"/>
      <c r="V38" s="127"/>
      <c r="W38" s="116"/>
      <c r="X38" s="127"/>
      <c r="Y38" s="116"/>
      <c r="Z38" s="127"/>
      <c r="AA38" s="116"/>
      <c r="AB38" s="127"/>
      <c r="AC38" s="116"/>
      <c r="AD38" s="127"/>
      <c r="AE38" s="116"/>
      <c r="AF38" s="127"/>
      <c r="AG38" s="116"/>
      <c r="AH38" s="127"/>
      <c r="AI38" s="116"/>
      <c r="AJ38" s="127"/>
      <c r="AK38" s="116"/>
      <c r="AL38" s="326"/>
      <c r="AM38" s="116"/>
      <c r="AN38" s="326"/>
    </row>
    <row r="39" spans="1:40">
      <c r="A39" s="122" t="s">
        <v>68</v>
      </c>
      <c r="B39" s="123" t="s">
        <v>57</v>
      </c>
      <c r="C39" s="128"/>
      <c r="D39" s="127"/>
      <c r="E39" s="128"/>
      <c r="F39" s="127"/>
      <c r="G39" s="128"/>
      <c r="H39" s="127"/>
      <c r="I39" s="128"/>
      <c r="J39" s="127"/>
      <c r="K39" s="128"/>
      <c r="L39" s="127"/>
      <c r="M39" s="128"/>
      <c r="N39" s="127"/>
      <c r="O39" s="128"/>
      <c r="P39" s="127"/>
      <c r="Q39" s="289"/>
      <c r="R39" s="289"/>
      <c r="S39" s="128"/>
      <c r="T39" s="127"/>
      <c r="U39" s="128"/>
      <c r="V39" s="127"/>
      <c r="W39" s="128"/>
      <c r="X39" s="127"/>
      <c r="Y39" s="128"/>
      <c r="Z39" s="127"/>
      <c r="AA39" s="128"/>
      <c r="AB39" s="127"/>
      <c r="AC39" s="128"/>
      <c r="AD39" s="127"/>
      <c r="AE39" s="128"/>
      <c r="AF39" s="127"/>
      <c r="AG39" s="128"/>
      <c r="AH39" s="127"/>
      <c r="AI39" s="128"/>
      <c r="AJ39" s="127"/>
      <c r="AK39" s="128"/>
      <c r="AL39" s="326"/>
      <c r="AM39" s="128"/>
      <c r="AN39" s="326"/>
    </row>
    <row r="40" spans="1:40">
      <c r="A40" s="129" t="s">
        <v>69</v>
      </c>
      <c r="B40" s="123" t="s">
        <v>57</v>
      </c>
      <c r="C40" s="209">
        <v>251355.96</v>
      </c>
      <c r="D40" s="124">
        <v>0.24</v>
      </c>
      <c r="E40" s="209">
        <v>251122.79</v>
      </c>
      <c r="F40" s="124">
        <v>0.24</v>
      </c>
      <c r="G40" s="209">
        <v>250889.62</v>
      </c>
      <c r="H40" s="124">
        <v>0.24</v>
      </c>
      <c r="I40" s="209">
        <v>250190.12</v>
      </c>
      <c r="J40" s="124">
        <v>0.24</v>
      </c>
      <c r="K40" s="209">
        <v>249956.95</v>
      </c>
      <c r="L40" s="124">
        <v>0.25</v>
      </c>
      <c r="M40" s="272">
        <v>249723.78</v>
      </c>
      <c r="N40" s="124">
        <v>0.25</v>
      </c>
      <c r="O40" s="272">
        <v>249490.61</v>
      </c>
      <c r="P40" s="124">
        <v>0.25</v>
      </c>
      <c r="Q40" s="288">
        <v>249257.44</v>
      </c>
      <c r="R40" s="288">
        <v>0.24</v>
      </c>
      <c r="S40" s="272">
        <v>248557.94</v>
      </c>
      <c r="T40" s="124">
        <v>0.25</v>
      </c>
      <c r="U40" s="209">
        <v>248324.77</v>
      </c>
      <c r="V40" s="124">
        <v>0.24</v>
      </c>
      <c r="W40" s="209">
        <v>248091.6</v>
      </c>
      <c r="X40" s="124">
        <v>0.24</v>
      </c>
      <c r="Y40" s="209">
        <v>247858.43</v>
      </c>
      <c r="Z40" s="124">
        <v>0.24</v>
      </c>
      <c r="AA40" s="209">
        <v>247625.26</v>
      </c>
      <c r="AB40" s="124">
        <v>0.24</v>
      </c>
      <c r="AC40" s="209">
        <v>246925.75</v>
      </c>
      <c r="AD40" s="124">
        <v>0.24</v>
      </c>
      <c r="AE40" s="209">
        <v>246692.59</v>
      </c>
      <c r="AF40" s="124">
        <v>0.24</v>
      </c>
      <c r="AG40" s="209">
        <v>246226.25</v>
      </c>
      <c r="AH40" s="124">
        <v>0.24</v>
      </c>
      <c r="AI40" s="209">
        <v>245993.08</v>
      </c>
      <c r="AJ40" s="124">
        <v>0.24</v>
      </c>
      <c r="AK40" s="341">
        <v>245293.57</v>
      </c>
      <c r="AL40" s="325">
        <v>0.24</v>
      </c>
      <c r="AM40" s="345">
        <v>245060.4</v>
      </c>
      <c r="AN40" s="325">
        <v>0.24</v>
      </c>
    </row>
    <row r="41" spans="1:40" ht="47.25">
      <c r="A41" s="122" t="s">
        <v>70</v>
      </c>
      <c r="B41" s="123" t="s">
        <v>76</v>
      </c>
      <c r="C41" s="118">
        <v>3320000</v>
      </c>
      <c r="D41" s="124">
        <v>3.26</v>
      </c>
      <c r="E41" s="118">
        <v>3320000</v>
      </c>
      <c r="F41" s="124">
        <v>3.26</v>
      </c>
      <c r="G41" s="118">
        <v>3320000</v>
      </c>
      <c r="H41" s="124">
        <v>3.26</v>
      </c>
      <c r="I41" s="118">
        <v>3320000</v>
      </c>
      <c r="J41" s="124">
        <v>3.26</v>
      </c>
      <c r="K41" s="118">
        <v>3320000</v>
      </c>
      <c r="L41" s="124">
        <v>3.26</v>
      </c>
      <c r="M41" s="118">
        <v>3320000</v>
      </c>
      <c r="N41" s="124">
        <v>3.26</v>
      </c>
      <c r="O41" s="118">
        <v>3320000</v>
      </c>
      <c r="P41" s="124">
        <v>3.26</v>
      </c>
      <c r="Q41" s="290">
        <v>3320000</v>
      </c>
      <c r="R41" s="290">
        <v>3.26</v>
      </c>
      <c r="S41" s="118">
        <v>3320000</v>
      </c>
      <c r="T41" s="124">
        <v>3.26</v>
      </c>
      <c r="U41" s="118">
        <v>3320000</v>
      </c>
      <c r="V41" s="124">
        <v>3.25</v>
      </c>
      <c r="W41" s="118">
        <v>3320000</v>
      </c>
      <c r="X41" s="124">
        <v>3.25</v>
      </c>
      <c r="Y41" s="118">
        <v>3320000</v>
      </c>
      <c r="Z41" s="124">
        <v>3.25</v>
      </c>
      <c r="AA41" s="118">
        <v>3320000</v>
      </c>
      <c r="AB41" s="124">
        <v>3.25</v>
      </c>
      <c r="AC41" s="118">
        <v>3320000</v>
      </c>
      <c r="AD41" s="124">
        <v>3.25</v>
      </c>
      <c r="AE41" s="118">
        <v>3320000</v>
      </c>
      <c r="AF41" s="124">
        <v>3.25</v>
      </c>
      <c r="AG41" s="118">
        <v>3320000</v>
      </c>
      <c r="AH41" s="124">
        <v>3.25</v>
      </c>
      <c r="AI41" s="118">
        <v>3320000</v>
      </c>
      <c r="AJ41" s="124">
        <v>3.24</v>
      </c>
      <c r="AK41" s="118">
        <v>3320000</v>
      </c>
      <c r="AL41" s="325">
        <v>3.24</v>
      </c>
      <c r="AM41" s="347">
        <v>3320000</v>
      </c>
      <c r="AN41" s="325">
        <v>3.24</v>
      </c>
    </row>
    <row r="42" spans="1:40" ht="47.25">
      <c r="A42" s="122" t="s">
        <v>71</v>
      </c>
      <c r="B42" s="123" t="s">
        <v>57</v>
      </c>
      <c r="C42" s="116"/>
      <c r="D42" s="127"/>
      <c r="E42" s="116"/>
      <c r="F42" s="127"/>
      <c r="G42" s="116"/>
      <c r="H42" s="127"/>
      <c r="I42" s="116"/>
      <c r="J42" s="127"/>
      <c r="K42" s="116"/>
      <c r="L42" s="127"/>
      <c r="M42" s="116"/>
      <c r="N42" s="127"/>
      <c r="O42" s="116"/>
      <c r="P42" s="127"/>
      <c r="Q42" s="289"/>
      <c r="R42" s="289"/>
      <c r="S42" s="116"/>
      <c r="T42" s="127"/>
      <c r="U42" s="116"/>
      <c r="V42" s="127"/>
      <c r="W42" s="116"/>
      <c r="X42" s="127"/>
      <c r="Y42" s="116"/>
      <c r="Z42" s="127"/>
      <c r="AA42" s="116"/>
      <c r="AB42" s="127"/>
      <c r="AC42" s="116"/>
      <c r="AD42" s="127"/>
      <c r="AE42" s="116"/>
      <c r="AF42" s="127"/>
      <c r="AG42" s="116"/>
      <c r="AH42" s="127"/>
      <c r="AI42" s="116"/>
      <c r="AJ42" s="127"/>
      <c r="AK42" s="116"/>
      <c r="AL42" s="326"/>
      <c r="AM42" s="116"/>
      <c r="AN42" s="326"/>
    </row>
    <row r="43" spans="1:40" ht="16.5" thickBot="1">
      <c r="A43" s="122" t="s">
        <v>49</v>
      </c>
      <c r="B43" s="123" t="s">
        <v>50</v>
      </c>
      <c r="C43" s="250">
        <v>11341.94</v>
      </c>
      <c r="D43" s="124">
        <v>0.01</v>
      </c>
      <c r="E43" s="255">
        <v>11391.94</v>
      </c>
      <c r="F43" s="124">
        <v>0.01</v>
      </c>
      <c r="G43" s="257">
        <v>11391.94</v>
      </c>
      <c r="H43" s="124">
        <v>0.01</v>
      </c>
      <c r="I43" s="257">
        <v>11391.94</v>
      </c>
      <c r="J43" s="124">
        <v>0.01</v>
      </c>
      <c r="K43" s="255">
        <v>11606.98</v>
      </c>
      <c r="L43" s="124">
        <v>0.01</v>
      </c>
      <c r="M43" s="273">
        <v>11606.98</v>
      </c>
      <c r="N43" s="124">
        <v>0.01</v>
      </c>
      <c r="O43" s="273">
        <v>11602.19</v>
      </c>
      <c r="P43" s="124">
        <v>0.01</v>
      </c>
      <c r="Q43" s="291">
        <v>11602.19</v>
      </c>
      <c r="R43" s="291">
        <v>0.01</v>
      </c>
      <c r="S43" s="273">
        <v>11602.19</v>
      </c>
      <c r="T43" s="124">
        <v>0.01</v>
      </c>
      <c r="U43" s="218">
        <v>12510.99</v>
      </c>
      <c r="V43" s="124">
        <v>0.01</v>
      </c>
      <c r="W43" s="218">
        <v>12510.99</v>
      </c>
      <c r="X43" s="124">
        <v>0.01</v>
      </c>
      <c r="Y43" s="218">
        <v>12510.99</v>
      </c>
      <c r="Z43" s="124">
        <v>0.01</v>
      </c>
      <c r="AA43" s="218">
        <v>12510.99</v>
      </c>
      <c r="AB43" s="124">
        <v>0.01</v>
      </c>
      <c r="AC43" s="218">
        <v>12510.99</v>
      </c>
      <c r="AD43" s="124">
        <v>0.01</v>
      </c>
      <c r="AE43" s="218">
        <v>12510.99</v>
      </c>
      <c r="AF43" s="124">
        <v>0.01</v>
      </c>
      <c r="AG43" s="218">
        <v>12510.99</v>
      </c>
      <c r="AH43" s="124">
        <v>0.01</v>
      </c>
      <c r="AI43" s="218">
        <v>12510.99</v>
      </c>
      <c r="AJ43" s="124">
        <v>0.01</v>
      </c>
      <c r="AK43" s="343">
        <v>18010.990000000002</v>
      </c>
      <c r="AL43" s="325">
        <v>0.02</v>
      </c>
      <c r="AM43" s="344">
        <v>10847.88</v>
      </c>
      <c r="AN43" s="325">
        <v>0.01</v>
      </c>
    </row>
    <row r="44" spans="1:40" ht="47.25">
      <c r="A44" s="122" t="s">
        <v>56</v>
      </c>
      <c r="B44" s="123" t="s">
        <v>77</v>
      </c>
      <c r="C44" s="251">
        <v>10086.299999999999</v>
      </c>
      <c r="D44" s="124">
        <v>0.01</v>
      </c>
      <c r="E44" s="251">
        <v>10086.299999999999</v>
      </c>
      <c r="F44" s="124">
        <v>0.01</v>
      </c>
      <c r="G44" s="251">
        <v>10086.299999999999</v>
      </c>
      <c r="H44" s="124">
        <v>0.01</v>
      </c>
      <c r="I44" s="251">
        <v>10086.299999999999</v>
      </c>
      <c r="J44" s="124">
        <v>0.01</v>
      </c>
      <c r="K44" s="251">
        <v>10086.299999999999</v>
      </c>
      <c r="L44" s="124">
        <v>0.01</v>
      </c>
      <c r="M44" s="251">
        <v>10086.299999999999</v>
      </c>
      <c r="N44" s="124">
        <v>0.01</v>
      </c>
      <c r="O44" s="251">
        <v>10086.299999999999</v>
      </c>
      <c r="P44" s="124">
        <v>0.01</v>
      </c>
      <c r="Q44" s="288">
        <v>10086.299999999999</v>
      </c>
      <c r="R44" s="288">
        <v>0.01</v>
      </c>
      <c r="S44" s="251">
        <v>10086.299999999999</v>
      </c>
      <c r="T44" s="124">
        <v>0.01</v>
      </c>
      <c r="U44" s="209">
        <v>15539.08</v>
      </c>
      <c r="V44" s="124">
        <v>0.02</v>
      </c>
      <c r="W44" s="209">
        <v>15539.08</v>
      </c>
      <c r="X44" s="124">
        <v>0.02</v>
      </c>
      <c r="Y44" s="209">
        <v>15539.08</v>
      </c>
      <c r="Z44" s="124">
        <v>0.02</v>
      </c>
      <c r="AA44" s="209">
        <v>15539.08</v>
      </c>
      <c r="AB44" s="124">
        <v>0.02</v>
      </c>
      <c r="AC44" s="209">
        <v>15539.08</v>
      </c>
      <c r="AD44" s="124">
        <v>0.02</v>
      </c>
      <c r="AE44" s="209">
        <v>15539.08</v>
      </c>
      <c r="AF44" s="124">
        <v>0.02</v>
      </c>
      <c r="AG44" s="209">
        <v>15539.08</v>
      </c>
      <c r="AH44" s="124">
        <v>0.02</v>
      </c>
      <c r="AI44" s="209">
        <v>15539.08</v>
      </c>
      <c r="AJ44" s="124">
        <v>0.02</v>
      </c>
      <c r="AK44" s="342">
        <v>15539.08</v>
      </c>
      <c r="AL44" s="325">
        <v>0.02</v>
      </c>
      <c r="AM44" s="346">
        <v>9541.2900000000009</v>
      </c>
      <c r="AN44" s="325">
        <v>0.01</v>
      </c>
    </row>
    <row r="45" spans="1:40" ht="78.75">
      <c r="A45" s="132" t="s">
        <v>72</v>
      </c>
      <c r="B45" s="123" t="s">
        <v>78</v>
      </c>
      <c r="C45" s="251">
        <v>1399.95</v>
      </c>
      <c r="D45" s="124">
        <v>0</v>
      </c>
      <c r="E45" s="251">
        <v>1399.95</v>
      </c>
      <c r="F45" s="124">
        <v>0</v>
      </c>
      <c r="G45" s="251">
        <v>1399.95</v>
      </c>
      <c r="H45" s="124">
        <v>0</v>
      </c>
      <c r="I45" s="251">
        <v>1399.95</v>
      </c>
      <c r="J45" s="124">
        <v>0</v>
      </c>
      <c r="K45" s="258">
        <v>2690.16</v>
      </c>
      <c r="L45" s="124">
        <v>0</v>
      </c>
      <c r="M45" s="274">
        <v>2690.16</v>
      </c>
      <c r="N45" s="124">
        <v>0</v>
      </c>
      <c r="O45" s="274">
        <v>2690.16</v>
      </c>
      <c r="P45" s="124">
        <v>0</v>
      </c>
      <c r="Q45" s="288">
        <v>2690.16</v>
      </c>
      <c r="R45" s="288">
        <v>0</v>
      </c>
      <c r="S45" s="274">
        <v>2690.16</v>
      </c>
      <c r="T45" s="124">
        <v>0</v>
      </c>
      <c r="U45" s="251">
        <v>2690.16</v>
      </c>
      <c r="V45" s="124">
        <v>0</v>
      </c>
      <c r="W45" s="251">
        <v>2690.16</v>
      </c>
      <c r="X45" s="124">
        <v>0</v>
      </c>
      <c r="Y45" s="251">
        <v>2690.16</v>
      </c>
      <c r="Z45" s="124">
        <v>0</v>
      </c>
      <c r="AA45" s="251">
        <v>2690.16</v>
      </c>
      <c r="AB45" s="124">
        <v>0</v>
      </c>
      <c r="AC45" s="251">
        <v>2690.16</v>
      </c>
      <c r="AD45" s="124">
        <v>0</v>
      </c>
      <c r="AE45" s="251">
        <v>2690.16</v>
      </c>
      <c r="AF45" s="124">
        <v>0</v>
      </c>
      <c r="AG45" s="251">
        <v>2690.16</v>
      </c>
      <c r="AH45" s="124">
        <v>0</v>
      </c>
      <c r="AI45" s="251">
        <v>2690.16</v>
      </c>
      <c r="AJ45" s="124">
        <v>0</v>
      </c>
      <c r="AK45" s="251">
        <v>2690.16</v>
      </c>
      <c r="AL45" s="325">
        <v>0</v>
      </c>
      <c r="AM45" s="345">
        <v>1253.25</v>
      </c>
      <c r="AN45" s="325">
        <v>0</v>
      </c>
    </row>
    <row r="46" spans="1:40" ht="31.5">
      <c r="A46" s="132" t="s">
        <v>51</v>
      </c>
      <c r="B46" s="123" t="s">
        <v>52</v>
      </c>
      <c r="C46" s="237">
        <v>6780.8</v>
      </c>
      <c r="D46" s="124">
        <v>0.01</v>
      </c>
      <c r="E46" s="237">
        <v>6780.8</v>
      </c>
      <c r="F46" s="124">
        <v>0.01</v>
      </c>
      <c r="G46" s="237">
        <v>6780.8</v>
      </c>
      <c r="H46" s="124">
        <v>0.01</v>
      </c>
      <c r="I46" s="237">
        <v>6780.8</v>
      </c>
      <c r="J46" s="124">
        <v>0.01</v>
      </c>
      <c r="K46" s="259"/>
      <c r="L46" s="127"/>
      <c r="M46" s="259"/>
      <c r="N46" s="127"/>
      <c r="O46" s="259"/>
      <c r="P46" s="127"/>
      <c r="Q46" s="292"/>
      <c r="R46" s="292"/>
      <c r="S46" s="259"/>
      <c r="T46" s="127"/>
      <c r="U46" s="259"/>
      <c r="V46" s="127"/>
      <c r="W46" s="259"/>
      <c r="X46" s="127"/>
      <c r="Y46" s="259"/>
      <c r="Z46" s="127"/>
      <c r="AA46" s="259"/>
      <c r="AB46" s="127"/>
      <c r="AC46" s="259"/>
      <c r="AD46" s="127"/>
      <c r="AE46" s="259"/>
      <c r="AF46" s="127"/>
      <c r="AG46" s="259"/>
      <c r="AH46" s="127"/>
      <c r="AI46" s="259"/>
      <c r="AJ46" s="127"/>
      <c r="AK46" s="259"/>
      <c r="AL46" s="326"/>
      <c r="AM46" s="350">
        <v>7404.37</v>
      </c>
      <c r="AN46" s="325">
        <v>0.01</v>
      </c>
    </row>
    <row r="47" spans="1:40" ht="31.5">
      <c r="A47" s="133" t="s">
        <v>73</v>
      </c>
      <c r="B47" s="134" t="s">
        <v>53</v>
      </c>
      <c r="C47" s="237">
        <v>61220.68</v>
      </c>
      <c r="D47" s="124">
        <v>0.06</v>
      </c>
      <c r="E47" s="237">
        <v>61220.68</v>
      </c>
      <c r="F47" s="124">
        <v>0.06</v>
      </c>
      <c r="G47" s="237">
        <v>61220.68</v>
      </c>
      <c r="H47" s="124">
        <v>0.06</v>
      </c>
      <c r="I47" s="237">
        <v>61220.68</v>
      </c>
      <c r="J47" s="124">
        <v>0.06</v>
      </c>
      <c r="K47" s="237">
        <v>61220.68</v>
      </c>
      <c r="L47" s="124">
        <v>0.06</v>
      </c>
      <c r="M47" s="237">
        <v>61220.68</v>
      </c>
      <c r="N47" s="124">
        <v>0.06</v>
      </c>
      <c r="O47" s="237">
        <v>61220.68</v>
      </c>
      <c r="P47" s="124">
        <v>0.06</v>
      </c>
      <c r="Q47" s="291">
        <v>61220.68</v>
      </c>
      <c r="R47" s="291">
        <v>0.06</v>
      </c>
      <c r="S47" s="237">
        <v>61220.68</v>
      </c>
      <c r="T47" s="124">
        <v>0.06</v>
      </c>
      <c r="U47" s="237">
        <v>61220.68</v>
      </c>
      <c r="V47" s="124">
        <v>0.06</v>
      </c>
      <c r="W47" s="237">
        <v>61220.68</v>
      </c>
      <c r="X47" s="124">
        <v>0.06</v>
      </c>
      <c r="Y47" s="237">
        <v>61220.68</v>
      </c>
      <c r="Z47" s="124">
        <v>0.06</v>
      </c>
      <c r="AA47" s="259"/>
      <c r="AB47" s="127"/>
      <c r="AC47" s="259"/>
      <c r="AD47" s="127"/>
      <c r="AE47" s="259"/>
      <c r="AF47" s="127"/>
      <c r="AG47" s="259"/>
      <c r="AH47" s="127"/>
      <c r="AI47" s="259"/>
      <c r="AJ47" s="127"/>
      <c r="AK47" s="259"/>
      <c r="AL47" s="326"/>
      <c r="AM47" s="350">
        <v>65017.71</v>
      </c>
      <c r="AN47" s="325">
        <v>0.06</v>
      </c>
    </row>
    <row r="48" spans="1:40" ht="31.5">
      <c r="A48" s="122" t="s">
        <v>54</v>
      </c>
      <c r="B48" s="123" t="s">
        <v>79</v>
      </c>
      <c r="C48" s="254">
        <v>2753.83</v>
      </c>
      <c r="D48" s="124"/>
      <c r="E48" s="254">
        <v>2753.83</v>
      </c>
      <c r="F48" s="124"/>
      <c r="G48" s="254">
        <v>2753.83</v>
      </c>
      <c r="H48" s="124"/>
      <c r="I48" s="254">
        <v>2753.83</v>
      </c>
      <c r="J48" s="124"/>
      <c r="K48" s="254">
        <v>2753.83</v>
      </c>
      <c r="L48" s="124"/>
      <c r="M48" s="254">
        <v>2753.83</v>
      </c>
      <c r="N48" s="124"/>
      <c r="O48" s="254">
        <v>2753.83</v>
      </c>
      <c r="P48" s="124"/>
      <c r="Q48" s="291">
        <v>2753.83</v>
      </c>
      <c r="R48" s="291"/>
      <c r="S48" s="254">
        <v>2753.83</v>
      </c>
      <c r="T48" s="124"/>
      <c r="U48" s="259"/>
      <c r="V48" s="127"/>
      <c r="W48" s="259"/>
      <c r="X48" s="127"/>
      <c r="Y48" s="259"/>
      <c r="Z48" s="127"/>
      <c r="AA48" s="259"/>
      <c r="AB48" s="127"/>
      <c r="AC48" s="259"/>
      <c r="AD48" s="127"/>
      <c r="AE48" s="259"/>
      <c r="AF48" s="127"/>
      <c r="AG48" s="259"/>
      <c r="AH48" s="127"/>
      <c r="AI48" s="259"/>
      <c r="AJ48" s="127"/>
      <c r="AK48" s="259"/>
      <c r="AL48" s="326"/>
      <c r="AM48" s="254">
        <v>3041.31</v>
      </c>
      <c r="AN48" s="325"/>
    </row>
    <row r="49" spans="1:40" ht="32.25" thickBot="1">
      <c r="A49" s="135" t="s">
        <v>55</v>
      </c>
      <c r="B49" s="223" t="s">
        <v>80</v>
      </c>
      <c r="C49" s="253">
        <v>455.5</v>
      </c>
      <c r="D49" s="124"/>
      <c r="E49" s="253">
        <v>455.5</v>
      </c>
      <c r="F49" s="124"/>
      <c r="G49" s="253">
        <v>455.5</v>
      </c>
      <c r="H49" s="124"/>
      <c r="I49" s="253">
        <v>455.5</v>
      </c>
      <c r="J49" s="124"/>
      <c r="K49" s="253">
        <v>455.5</v>
      </c>
      <c r="L49" s="124"/>
      <c r="M49" s="253">
        <v>455.5</v>
      </c>
      <c r="N49" s="124"/>
      <c r="O49" s="253">
        <v>455.5</v>
      </c>
      <c r="P49" s="124"/>
      <c r="Q49" s="291">
        <v>455.5</v>
      </c>
      <c r="R49" s="291"/>
      <c r="S49" s="253">
        <v>455.5</v>
      </c>
      <c r="T49" s="124"/>
      <c r="U49" s="259"/>
      <c r="V49" s="127"/>
      <c r="W49" s="259"/>
      <c r="X49" s="127"/>
      <c r="Y49" s="259"/>
      <c r="Z49" s="127"/>
      <c r="AA49" s="259"/>
      <c r="AB49" s="127"/>
      <c r="AC49" s="259"/>
      <c r="AD49" s="127"/>
      <c r="AE49" s="259"/>
      <c r="AF49" s="127"/>
      <c r="AG49" s="259"/>
      <c r="AH49" s="127"/>
      <c r="AI49" s="259"/>
      <c r="AJ49" s="127"/>
      <c r="AK49" s="259"/>
      <c r="AL49" s="326"/>
      <c r="AM49" s="336">
        <v>0</v>
      </c>
      <c r="AN49" s="325"/>
    </row>
    <row r="50" spans="1:40" ht="60.75" thickBot="1">
      <c r="A50" s="221" t="s">
        <v>82</v>
      </c>
      <c r="B50" s="222" t="s">
        <v>81</v>
      </c>
      <c r="C50" s="206">
        <v>17643.84</v>
      </c>
      <c r="D50" s="124">
        <v>0.02</v>
      </c>
      <c r="E50" s="206">
        <v>18410.96</v>
      </c>
      <c r="F50" s="124">
        <v>0.02</v>
      </c>
      <c r="G50" s="206">
        <v>19178.080000000002</v>
      </c>
      <c r="H50" s="124">
        <v>0.02</v>
      </c>
      <c r="I50" s="206">
        <v>21479.45</v>
      </c>
      <c r="J50" s="124">
        <v>0.02</v>
      </c>
      <c r="K50" s="206">
        <v>22246.58</v>
      </c>
      <c r="L50" s="124">
        <v>0.02</v>
      </c>
      <c r="M50" s="270">
        <v>23013.7</v>
      </c>
      <c r="N50" s="124">
        <v>0.02</v>
      </c>
      <c r="O50" s="271">
        <v>23780.82</v>
      </c>
      <c r="P50" s="124">
        <v>0.02</v>
      </c>
      <c r="Q50" s="288">
        <v>24547.95</v>
      </c>
      <c r="R50" s="288">
        <v>0.02</v>
      </c>
      <c r="S50" s="271">
        <v>26849.32</v>
      </c>
      <c r="T50" s="124">
        <v>0.03</v>
      </c>
      <c r="U50" s="206">
        <v>27616.44</v>
      </c>
      <c r="V50" s="124">
        <v>0.03</v>
      </c>
      <c r="W50" s="206">
        <v>28383.56</v>
      </c>
      <c r="X50" s="124">
        <v>0.03</v>
      </c>
      <c r="Y50" s="206">
        <v>29150.68</v>
      </c>
      <c r="Z50" s="124">
        <v>0.03</v>
      </c>
      <c r="AA50" s="206">
        <v>29917.81</v>
      </c>
      <c r="AB50" s="124">
        <v>0.03</v>
      </c>
      <c r="AC50" s="206">
        <v>32219.18</v>
      </c>
      <c r="AD50" s="124">
        <v>0.03</v>
      </c>
      <c r="AE50" s="206">
        <v>32986.300000000003</v>
      </c>
      <c r="AF50" s="124">
        <v>0.03</v>
      </c>
      <c r="AG50" s="206">
        <v>34520.550000000003</v>
      </c>
      <c r="AH50" s="124">
        <v>0.04</v>
      </c>
      <c r="AI50" s="206">
        <v>35287.67</v>
      </c>
      <c r="AJ50" s="124">
        <v>0.04</v>
      </c>
      <c r="AK50" s="339">
        <v>37589.040000000001</v>
      </c>
      <c r="AL50" s="325">
        <v>0.04</v>
      </c>
      <c r="AM50" s="348">
        <v>38356.160000000003</v>
      </c>
      <c r="AN50" s="325">
        <v>0.04</v>
      </c>
    </row>
    <row r="51" spans="1:40" ht="16.5" thickBot="1">
      <c r="A51" s="260" t="s">
        <v>83</v>
      </c>
      <c r="B51" s="220"/>
      <c r="C51" s="261"/>
      <c r="D51" s="124"/>
      <c r="E51" s="261"/>
      <c r="F51" s="124"/>
      <c r="G51" s="261"/>
      <c r="H51" s="124"/>
      <c r="I51" s="261"/>
      <c r="J51" s="124"/>
      <c r="K51" s="206">
        <v>2410.96</v>
      </c>
      <c r="L51" s="124"/>
      <c r="M51" s="271">
        <v>4821.92</v>
      </c>
      <c r="N51" s="124"/>
      <c r="O51" s="271">
        <v>7232.88</v>
      </c>
      <c r="P51" s="124">
        <v>0.01</v>
      </c>
      <c r="Q51" s="288">
        <v>9643.84</v>
      </c>
      <c r="R51" s="288">
        <v>0.01</v>
      </c>
      <c r="S51" s="271">
        <v>16876.71</v>
      </c>
      <c r="T51" s="124">
        <v>0.01</v>
      </c>
      <c r="U51" s="206">
        <v>19287.669999999998</v>
      </c>
      <c r="V51" s="124">
        <v>0.02</v>
      </c>
      <c r="W51" s="206">
        <v>21698.63</v>
      </c>
      <c r="X51" s="124">
        <v>0.02</v>
      </c>
      <c r="Y51" s="206">
        <v>24109.59</v>
      </c>
      <c r="Z51" s="124">
        <v>0.03</v>
      </c>
      <c r="AA51" s="206">
        <v>26520.55</v>
      </c>
      <c r="AB51" s="124">
        <v>0.03</v>
      </c>
      <c r="AC51" s="206">
        <v>33753.42</v>
      </c>
      <c r="AD51" s="124">
        <v>0.04</v>
      </c>
      <c r="AE51" s="206">
        <v>36164.379999999997</v>
      </c>
      <c r="AF51" s="124">
        <v>0.04</v>
      </c>
      <c r="AG51" s="206">
        <v>40986.300000000003</v>
      </c>
      <c r="AH51" s="124">
        <v>0.04</v>
      </c>
      <c r="AI51" s="206">
        <v>43397.26</v>
      </c>
      <c r="AJ51" s="124">
        <v>0.04</v>
      </c>
      <c r="AK51" s="339">
        <v>50630.14</v>
      </c>
      <c r="AL51" s="325">
        <v>0.05</v>
      </c>
      <c r="AM51" s="348">
        <v>53041.1</v>
      </c>
      <c r="AN51" s="325">
        <v>0.05</v>
      </c>
    </row>
    <row r="52" spans="1:40" ht="16.5" thickBot="1">
      <c r="A52" s="260" t="s">
        <v>94</v>
      </c>
      <c r="B52" s="295"/>
      <c r="C52" s="296"/>
      <c r="D52" s="127"/>
      <c r="E52" s="296"/>
      <c r="F52" s="127"/>
      <c r="G52" s="296"/>
      <c r="H52" s="127"/>
      <c r="I52" s="296"/>
      <c r="J52" s="127"/>
      <c r="K52" s="296"/>
      <c r="L52" s="127"/>
      <c r="M52" s="297"/>
      <c r="N52" s="127"/>
      <c r="O52" s="297"/>
      <c r="P52" s="127"/>
      <c r="Q52" s="298"/>
      <c r="R52" s="298"/>
      <c r="S52" s="297"/>
      <c r="T52" s="127"/>
      <c r="U52" s="296"/>
      <c r="V52" s="127"/>
      <c r="W52" s="296"/>
      <c r="X52" s="127"/>
      <c r="Y52" s="261">
        <v>34000</v>
      </c>
      <c r="Z52" s="124">
        <v>0.03</v>
      </c>
      <c r="AA52" s="261">
        <v>34000</v>
      </c>
      <c r="AB52" s="124">
        <v>0.03</v>
      </c>
      <c r="AC52" s="261">
        <v>34000</v>
      </c>
      <c r="AD52" s="124">
        <v>0.03</v>
      </c>
      <c r="AE52" s="261">
        <v>34000</v>
      </c>
      <c r="AF52" s="124">
        <v>0.03</v>
      </c>
      <c r="AG52" s="206">
        <v>34000</v>
      </c>
      <c r="AH52" s="124">
        <v>0.03</v>
      </c>
      <c r="AI52" s="206">
        <v>34000</v>
      </c>
      <c r="AJ52" s="124">
        <v>0.03</v>
      </c>
      <c r="AK52" s="340">
        <v>34000</v>
      </c>
      <c r="AL52" s="325">
        <v>0.03</v>
      </c>
      <c r="AM52" s="348">
        <v>34000</v>
      </c>
      <c r="AN52" s="325">
        <v>0.03</v>
      </c>
    </row>
    <row r="53" spans="1:40" s="137" customFormat="1">
      <c r="A53" s="911" t="s">
        <v>95</v>
      </c>
      <c r="B53" s="912"/>
      <c r="C53" s="136"/>
      <c r="D53" s="127"/>
      <c r="E53" s="136"/>
      <c r="F53" s="127"/>
      <c r="G53" s="136"/>
      <c r="H53" s="127"/>
      <c r="I53" s="136"/>
      <c r="J53" s="127"/>
      <c r="K53" s="136"/>
      <c r="L53" s="127"/>
      <c r="M53" s="136"/>
      <c r="N53" s="127"/>
      <c r="O53" s="136"/>
      <c r="P53" s="127"/>
      <c r="Q53" s="289"/>
      <c r="R53" s="289"/>
      <c r="S53" s="136"/>
      <c r="T53" s="127"/>
      <c r="U53" s="136"/>
      <c r="V53" s="127"/>
      <c r="W53" s="136"/>
      <c r="X53" s="127"/>
      <c r="Y53" s="136"/>
      <c r="Z53" s="127"/>
      <c r="AA53" s="136"/>
      <c r="AB53" s="127"/>
      <c r="AC53" s="136"/>
      <c r="AD53" s="127"/>
      <c r="AE53" s="136"/>
      <c r="AF53" s="127"/>
      <c r="AG53" s="206">
        <v>3698.63</v>
      </c>
      <c r="AH53" s="127"/>
      <c r="AI53" s="206">
        <v>5547.95</v>
      </c>
      <c r="AJ53" s="127">
        <v>0.01</v>
      </c>
      <c r="AK53" s="339">
        <v>11095.89</v>
      </c>
      <c r="AL53" s="325">
        <v>0.01</v>
      </c>
      <c r="AM53" s="348">
        <v>12945.21</v>
      </c>
      <c r="AN53" s="325">
        <v>0.01</v>
      </c>
    </row>
    <row r="54" spans="1:40" ht="16.5" thickBot="1">
      <c r="A54" s="893"/>
      <c r="B54" s="894"/>
      <c r="C54" s="140">
        <f t="shared" ref="C54:H54" si="17">SUM(C34:C53)</f>
        <v>3761833.32</v>
      </c>
      <c r="D54" s="140">
        <f t="shared" si="17"/>
        <v>3.6899999999999991</v>
      </c>
      <c r="E54" s="140">
        <f t="shared" si="17"/>
        <v>3763703.58</v>
      </c>
      <c r="F54" s="140">
        <f t="shared" si="17"/>
        <v>3.6899999999999991</v>
      </c>
      <c r="G54" s="140">
        <f t="shared" si="17"/>
        <v>3765223.83</v>
      </c>
      <c r="H54" s="140">
        <f t="shared" si="17"/>
        <v>3.6899999999999991</v>
      </c>
      <c r="I54" s="140">
        <f t="shared" ref="I54:N54" si="18">SUM(I34:I53)</f>
        <v>3769784.6</v>
      </c>
      <c r="J54" s="140">
        <f t="shared" si="18"/>
        <v>3.6899999999999991</v>
      </c>
      <c r="K54" s="140">
        <f t="shared" si="18"/>
        <v>3768440.2700000005</v>
      </c>
      <c r="L54" s="140">
        <f t="shared" si="18"/>
        <v>3.6999999999999993</v>
      </c>
      <c r="M54" s="140">
        <f t="shared" si="18"/>
        <v>3772371.4800000004</v>
      </c>
      <c r="N54" s="140">
        <f t="shared" si="18"/>
        <v>3.6999999999999993</v>
      </c>
      <c r="O54" s="140">
        <f t="shared" ref="O54:T54" si="19">SUM(O34:O53)</f>
        <v>3776297.9</v>
      </c>
      <c r="P54" s="140">
        <f t="shared" si="19"/>
        <v>3.7099999999999991</v>
      </c>
      <c r="Q54" s="140">
        <f t="shared" si="19"/>
        <v>3780229.1300000004</v>
      </c>
      <c r="R54" s="140">
        <f t="shared" si="19"/>
        <v>3.6999999999999993</v>
      </c>
      <c r="S54" s="140">
        <f t="shared" si="19"/>
        <v>3792022.77</v>
      </c>
      <c r="T54" s="140">
        <f t="shared" si="19"/>
        <v>3.7199999999999989</v>
      </c>
      <c r="U54" s="140">
        <f t="shared" ref="U54:AB54" si="20">SUM(U34:U53)</f>
        <v>3799106.2300000004</v>
      </c>
      <c r="V54" s="140">
        <f t="shared" si="20"/>
        <v>3.7199999999999998</v>
      </c>
      <c r="W54" s="140">
        <f t="shared" si="20"/>
        <v>3803037.4400000004</v>
      </c>
      <c r="X54" s="140">
        <f t="shared" si="20"/>
        <v>3.7199999999999998</v>
      </c>
      <c r="Y54" s="140">
        <f t="shared" si="20"/>
        <v>3840968.6500000004</v>
      </c>
      <c r="Z54" s="140">
        <f t="shared" si="20"/>
        <v>3.7599999999999993</v>
      </c>
      <c r="AA54" s="140">
        <f t="shared" si="20"/>
        <v>3783679.2</v>
      </c>
      <c r="AB54" s="140">
        <f t="shared" si="20"/>
        <v>3.6999999999999993</v>
      </c>
      <c r="AC54" s="140">
        <f t="shared" ref="AC54:AJ54" si="21">SUM(AC34:AC53)</f>
        <v>3795472.8300000005</v>
      </c>
      <c r="AD54" s="140">
        <f t="shared" si="21"/>
        <v>3.7199999999999993</v>
      </c>
      <c r="AE54" s="140">
        <f t="shared" si="21"/>
        <v>3799404.0500000003</v>
      </c>
      <c r="AF54" s="140">
        <f t="shared" si="21"/>
        <v>3.7199999999999993</v>
      </c>
      <c r="AG54" s="140">
        <f t="shared" si="21"/>
        <v>3810965.11</v>
      </c>
      <c r="AH54" s="140">
        <f t="shared" si="21"/>
        <v>3.7299999999999995</v>
      </c>
      <c r="AI54" s="140">
        <f t="shared" si="21"/>
        <v>3902852.6100000003</v>
      </c>
      <c r="AJ54" s="140">
        <f t="shared" si="21"/>
        <v>3.8099999999999996</v>
      </c>
      <c r="AK54" s="140">
        <f>SUM(AK34:AK53)</f>
        <v>3925694.1900000009</v>
      </c>
      <c r="AL54" s="327">
        <f>SUM(AL34:AL53)</f>
        <v>3.8299999999999996</v>
      </c>
      <c r="AM54" s="140">
        <f>SUM(AM34:AM53)</f>
        <v>3992040.3000000003</v>
      </c>
      <c r="AN54" s="140">
        <f>SUM(AN34:AN53)</f>
        <v>3.899999999999999</v>
      </c>
    </row>
    <row r="55" spans="1:40">
      <c r="B55" s="142" t="s">
        <v>59</v>
      </c>
      <c r="C55" s="143">
        <f t="shared" ref="C55:H55" si="22">C9+C17</f>
        <v>73933659.079999998</v>
      </c>
      <c r="D55" s="144">
        <f t="shared" si="22"/>
        <v>72.53</v>
      </c>
      <c r="E55" s="143">
        <f t="shared" si="22"/>
        <v>74176082.849999994</v>
      </c>
      <c r="F55" s="144">
        <f t="shared" si="22"/>
        <v>72.789999999999992</v>
      </c>
      <c r="G55" s="143">
        <f t="shared" si="22"/>
        <v>74116017.909999996</v>
      </c>
      <c r="H55" s="144">
        <f t="shared" si="22"/>
        <v>72.77000000000001</v>
      </c>
      <c r="I55" s="143">
        <f t="shared" ref="I55:N55" si="23">I9+I17</f>
        <v>74313970.310000002</v>
      </c>
      <c r="J55" s="144">
        <f t="shared" si="23"/>
        <v>72.820000000000007</v>
      </c>
      <c r="K55" s="143">
        <f t="shared" si="23"/>
        <v>74411613.989999995</v>
      </c>
      <c r="L55" s="144">
        <f t="shared" si="23"/>
        <v>73</v>
      </c>
      <c r="M55" s="143">
        <f t="shared" si="23"/>
        <v>74445695.879999995</v>
      </c>
      <c r="N55" s="144">
        <f t="shared" si="23"/>
        <v>73.05</v>
      </c>
      <c r="O55" s="143">
        <f t="shared" ref="O55:T55" si="24">O9+O17</f>
        <v>74279377.620000005</v>
      </c>
      <c r="P55" s="144">
        <f t="shared" si="24"/>
        <v>73</v>
      </c>
      <c r="Q55" s="144">
        <f t="shared" si="24"/>
        <v>74513752.650000006</v>
      </c>
      <c r="R55" s="144">
        <f t="shared" si="24"/>
        <v>73.06</v>
      </c>
      <c r="S55" s="143">
        <f t="shared" si="24"/>
        <v>74414705.229999989</v>
      </c>
      <c r="T55" s="144">
        <f t="shared" si="24"/>
        <v>73.02000000000001</v>
      </c>
      <c r="U55" s="143">
        <f t="shared" ref="U55:AB55" si="25">U9+U17</f>
        <v>74661748.080000013</v>
      </c>
      <c r="V55" s="144">
        <f t="shared" si="25"/>
        <v>73.08</v>
      </c>
      <c r="W55" s="143">
        <f t="shared" si="25"/>
        <v>74695803.959999993</v>
      </c>
      <c r="X55" s="144">
        <f t="shared" si="25"/>
        <v>73.16</v>
      </c>
      <c r="Y55" s="143">
        <f t="shared" si="25"/>
        <v>74729709.850000009</v>
      </c>
      <c r="Z55" s="144">
        <f t="shared" si="25"/>
        <v>73.16</v>
      </c>
      <c r="AA55" s="143">
        <f t="shared" si="25"/>
        <v>74763487.450000003</v>
      </c>
      <c r="AB55" s="144">
        <f t="shared" si="25"/>
        <v>73.17</v>
      </c>
      <c r="AC55" s="143">
        <f t="shared" ref="AC55:AJ55" si="26">AC9+AC17</f>
        <v>70473845.719999999</v>
      </c>
      <c r="AD55" s="144">
        <f t="shared" si="26"/>
        <v>69.039999999999992</v>
      </c>
      <c r="AE55" s="143">
        <f t="shared" si="26"/>
        <v>70665885.019999996</v>
      </c>
      <c r="AF55" s="144">
        <f t="shared" si="26"/>
        <v>69.09</v>
      </c>
      <c r="AG55" s="143">
        <f t="shared" si="26"/>
        <v>70377108.960000008</v>
      </c>
      <c r="AH55" s="144">
        <f t="shared" si="26"/>
        <v>68.88</v>
      </c>
      <c r="AI55" s="143">
        <f t="shared" si="26"/>
        <v>70515473.060000002</v>
      </c>
      <c r="AJ55" s="144">
        <f t="shared" si="26"/>
        <v>68.86</v>
      </c>
      <c r="AK55" s="143">
        <f>AK9+AK17</f>
        <v>70611641.379999995</v>
      </c>
      <c r="AL55" s="328">
        <f>AL9+AL17</f>
        <v>68.97</v>
      </c>
      <c r="AM55" s="143">
        <f>AM9+AM17</f>
        <v>70583802.870000005</v>
      </c>
      <c r="AN55" s="328">
        <f>AN9+AN17</f>
        <v>68.92</v>
      </c>
    </row>
    <row r="56" spans="1:40">
      <c r="A56" s="145" t="s">
        <v>60</v>
      </c>
      <c r="B56" s="145" t="s">
        <v>60</v>
      </c>
      <c r="C56" s="146">
        <f t="shared" ref="C56:H56" si="27">C31</f>
        <v>17237599.030000001</v>
      </c>
      <c r="D56" s="147">
        <f t="shared" si="27"/>
        <v>16.91</v>
      </c>
      <c r="E56" s="146">
        <f t="shared" si="27"/>
        <v>16965676.280000001</v>
      </c>
      <c r="F56" s="147">
        <f t="shared" si="27"/>
        <v>16.649999999999999</v>
      </c>
      <c r="G56" s="146">
        <f t="shared" si="27"/>
        <v>16965676.280000001</v>
      </c>
      <c r="H56" s="147">
        <f t="shared" si="27"/>
        <v>16.66</v>
      </c>
      <c r="I56" s="146">
        <f t="shared" ref="I56:N56" si="28">I31</f>
        <v>16965776.280000001</v>
      </c>
      <c r="J56" s="147">
        <f t="shared" si="28"/>
        <v>16.63</v>
      </c>
      <c r="K56" s="146">
        <f t="shared" si="28"/>
        <v>16741899.83</v>
      </c>
      <c r="L56" s="147">
        <f t="shared" si="28"/>
        <v>16.43</v>
      </c>
      <c r="M56" s="146">
        <f t="shared" si="28"/>
        <v>16692941.35</v>
      </c>
      <c r="N56" s="147">
        <f t="shared" si="28"/>
        <v>16.38</v>
      </c>
      <c r="O56" s="146">
        <f t="shared" ref="O56:T56" si="29">O31</f>
        <v>16692970.07</v>
      </c>
      <c r="P56" s="147">
        <f t="shared" si="29"/>
        <v>16.400000000000002</v>
      </c>
      <c r="Q56" s="147">
        <f t="shared" si="29"/>
        <v>16698500.07</v>
      </c>
      <c r="R56" s="147">
        <f t="shared" si="29"/>
        <v>16.37</v>
      </c>
      <c r="S56" s="146">
        <f t="shared" si="29"/>
        <v>16698500.07</v>
      </c>
      <c r="T56" s="147">
        <f t="shared" si="29"/>
        <v>16.38</v>
      </c>
      <c r="U56" s="146">
        <f t="shared" ref="U56:AB56" si="30">U31</f>
        <v>16702743.620000001</v>
      </c>
      <c r="V56" s="147">
        <f t="shared" si="30"/>
        <v>16.350000000000001</v>
      </c>
      <c r="W56" s="146">
        <f t="shared" si="30"/>
        <v>16597460.57</v>
      </c>
      <c r="X56" s="147">
        <f t="shared" si="30"/>
        <v>16.259999999999998</v>
      </c>
      <c r="Y56" s="146">
        <f t="shared" si="30"/>
        <v>16571452.57</v>
      </c>
      <c r="Z56" s="147">
        <f t="shared" si="30"/>
        <v>16.22</v>
      </c>
      <c r="AA56" s="146">
        <f t="shared" si="30"/>
        <v>16632673.25</v>
      </c>
      <c r="AB56" s="147">
        <f t="shared" si="30"/>
        <v>16.28</v>
      </c>
      <c r="AC56" s="146">
        <f t="shared" ref="AC56:AJ56" si="31">AC31</f>
        <v>20802523.25</v>
      </c>
      <c r="AD56" s="147">
        <f t="shared" si="31"/>
        <v>20.38</v>
      </c>
      <c r="AE56" s="146">
        <f t="shared" si="31"/>
        <v>20803798.25</v>
      </c>
      <c r="AF56" s="147">
        <f t="shared" si="31"/>
        <v>20.340000000000003</v>
      </c>
      <c r="AG56" s="146">
        <f t="shared" si="31"/>
        <v>20983798.25</v>
      </c>
      <c r="AH56" s="147">
        <f t="shared" si="31"/>
        <v>20.529999999999998</v>
      </c>
      <c r="AI56" s="146">
        <f t="shared" si="31"/>
        <v>20983798.25</v>
      </c>
      <c r="AJ56" s="147">
        <f t="shared" si="31"/>
        <v>20.49</v>
      </c>
      <c r="AK56" s="146">
        <f>AK31</f>
        <v>20830713.16</v>
      </c>
      <c r="AL56" s="329">
        <f>AL31</f>
        <v>20.349999999999998</v>
      </c>
      <c r="AM56" s="146">
        <f>AM31</f>
        <v>20830717.530000001</v>
      </c>
      <c r="AN56" s="329">
        <f>AN31</f>
        <v>20.34</v>
      </c>
    </row>
    <row r="57" spans="1:40">
      <c r="B57" s="145" t="s">
        <v>61</v>
      </c>
      <c r="C57" s="146">
        <f t="shared" ref="C57:H57" si="32">C23</f>
        <v>7005983.7000000002</v>
      </c>
      <c r="D57" s="147">
        <f t="shared" si="32"/>
        <v>6.87</v>
      </c>
      <c r="E57" s="146">
        <f t="shared" si="32"/>
        <v>7005983.7000000002</v>
      </c>
      <c r="F57" s="147">
        <f t="shared" si="32"/>
        <v>6.87</v>
      </c>
      <c r="G57" s="146">
        <f t="shared" si="32"/>
        <v>7005983.7000000002</v>
      </c>
      <c r="H57" s="147">
        <f t="shared" si="32"/>
        <v>6.88</v>
      </c>
      <c r="I57" s="146">
        <f t="shared" ref="I57:N57" si="33">I23</f>
        <v>7005983.7000000002</v>
      </c>
      <c r="J57" s="147">
        <f t="shared" si="33"/>
        <v>6.86</v>
      </c>
      <c r="K57" s="146">
        <f t="shared" si="33"/>
        <v>7005983.7000000002</v>
      </c>
      <c r="L57" s="147">
        <f t="shared" si="33"/>
        <v>6.87</v>
      </c>
      <c r="M57" s="146">
        <f t="shared" si="33"/>
        <v>7005983.7000000002</v>
      </c>
      <c r="N57" s="147">
        <f t="shared" si="33"/>
        <v>6.87</v>
      </c>
      <c r="O57" s="146">
        <f t="shared" ref="O57:T57" si="34">O23</f>
        <v>7005983.7000000002</v>
      </c>
      <c r="P57" s="147">
        <f t="shared" si="34"/>
        <v>6.89</v>
      </c>
      <c r="Q57" s="147">
        <f t="shared" si="34"/>
        <v>7005983.7000000002</v>
      </c>
      <c r="R57" s="147">
        <f t="shared" si="34"/>
        <v>6.87</v>
      </c>
      <c r="S57" s="146">
        <f t="shared" si="34"/>
        <v>7005983.7000000002</v>
      </c>
      <c r="T57" s="147">
        <f t="shared" si="34"/>
        <v>6.88</v>
      </c>
      <c r="U57" s="146">
        <f t="shared" ref="U57:AB57" si="35">U23</f>
        <v>7005983.7000000002</v>
      </c>
      <c r="V57" s="147">
        <f t="shared" si="35"/>
        <v>6.8500000000000005</v>
      </c>
      <c r="W57" s="146">
        <f t="shared" si="35"/>
        <v>7005983.7000000002</v>
      </c>
      <c r="X57" s="147">
        <f t="shared" si="35"/>
        <v>6.86</v>
      </c>
      <c r="Y57" s="146">
        <f t="shared" si="35"/>
        <v>7005983.7000000002</v>
      </c>
      <c r="Z57" s="147">
        <f t="shared" si="35"/>
        <v>6.86</v>
      </c>
      <c r="AA57" s="146">
        <f t="shared" si="35"/>
        <v>7005983.7000000002</v>
      </c>
      <c r="AB57" s="147">
        <f t="shared" si="35"/>
        <v>6.8500000000000005</v>
      </c>
      <c r="AC57" s="146">
        <f t="shared" ref="AC57:AJ57" si="36">AC23</f>
        <v>7005983.7000000002</v>
      </c>
      <c r="AD57" s="147">
        <f t="shared" si="36"/>
        <v>6.86</v>
      </c>
      <c r="AE57" s="146">
        <f t="shared" si="36"/>
        <v>7005983.7000000002</v>
      </c>
      <c r="AF57" s="147">
        <f t="shared" si="36"/>
        <v>6.8500000000000005</v>
      </c>
      <c r="AG57" s="146">
        <f t="shared" si="36"/>
        <v>7005983.7000000002</v>
      </c>
      <c r="AH57" s="147">
        <f t="shared" si="36"/>
        <v>6.86</v>
      </c>
      <c r="AI57" s="146">
        <f t="shared" si="36"/>
        <v>7005983.7000000002</v>
      </c>
      <c r="AJ57" s="147">
        <f t="shared" si="36"/>
        <v>6.84</v>
      </c>
      <c r="AK57" s="146">
        <f>AK23</f>
        <v>7005983.7000000002</v>
      </c>
      <c r="AL57" s="329">
        <f>AL23</f>
        <v>6.8500000000000005</v>
      </c>
      <c r="AM57" s="146">
        <f>AM23</f>
        <v>7005983.7000000002</v>
      </c>
      <c r="AN57" s="329">
        <f>AN23</f>
        <v>6.84</v>
      </c>
    </row>
    <row r="58" spans="1:40">
      <c r="B58" s="145" t="s">
        <v>62</v>
      </c>
      <c r="C58" s="146"/>
      <c r="D58" s="147"/>
      <c r="E58" s="146"/>
      <c r="F58" s="147"/>
      <c r="G58" s="146"/>
      <c r="H58" s="147"/>
      <c r="I58" s="146"/>
      <c r="J58" s="147"/>
      <c r="K58" s="146"/>
      <c r="L58" s="147"/>
      <c r="M58" s="146"/>
      <c r="N58" s="147"/>
      <c r="O58" s="146"/>
      <c r="P58" s="147"/>
      <c r="Q58" s="293"/>
      <c r="R58" s="293"/>
      <c r="S58" s="146"/>
      <c r="T58" s="147"/>
      <c r="U58" s="146"/>
      <c r="V58" s="147"/>
      <c r="W58" s="146"/>
      <c r="X58" s="147"/>
      <c r="Y58" s="146"/>
      <c r="Z58" s="147"/>
      <c r="AA58" s="146"/>
      <c r="AB58" s="147"/>
      <c r="AC58" s="146"/>
      <c r="AD58" s="147"/>
      <c r="AE58" s="146"/>
      <c r="AF58" s="147"/>
      <c r="AG58" s="146"/>
      <c r="AH58" s="147"/>
      <c r="AI58" s="146"/>
      <c r="AJ58" s="147"/>
      <c r="AK58" s="146"/>
      <c r="AL58" s="329"/>
      <c r="AM58" s="146"/>
      <c r="AN58" s="329"/>
    </row>
    <row r="59" spans="1:40" ht="16.5" thickBot="1">
      <c r="A59" s="148" t="e">
        <v>#REF!</v>
      </c>
      <c r="B59" s="145" t="s">
        <v>63</v>
      </c>
      <c r="C59" s="149">
        <f t="shared" ref="C59:H59" si="37">C54</f>
        <v>3761833.32</v>
      </c>
      <c r="D59" s="150">
        <f t="shared" si="37"/>
        <v>3.6899999999999991</v>
      </c>
      <c r="E59" s="149">
        <f t="shared" si="37"/>
        <v>3763703.58</v>
      </c>
      <c r="F59" s="150">
        <f t="shared" si="37"/>
        <v>3.6899999999999991</v>
      </c>
      <c r="G59" s="149">
        <f t="shared" si="37"/>
        <v>3765223.83</v>
      </c>
      <c r="H59" s="150">
        <f t="shared" si="37"/>
        <v>3.6899999999999991</v>
      </c>
      <c r="I59" s="149">
        <f t="shared" ref="I59:N59" si="38">I54</f>
        <v>3769784.6</v>
      </c>
      <c r="J59" s="150">
        <f t="shared" si="38"/>
        <v>3.6899999999999991</v>
      </c>
      <c r="K59" s="149">
        <f t="shared" si="38"/>
        <v>3768440.2700000005</v>
      </c>
      <c r="L59" s="150">
        <f t="shared" si="38"/>
        <v>3.6999999999999993</v>
      </c>
      <c r="M59" s="149">
        <f t="shared" si="38"/>
        <v>3772371.4800000004</v>
      </c>
      <c r="N59" s="150">
        <f t="shared" si="38"/>
        <v>3.6999999999999993</v>
      </c>
      <c r="O59" s="149">
        <f t="shared" ref="O59:T59" si="39">O54</f>
        <v>3776297.9</v>
      </c>
      <c r="P59" s="150">
        <f t="shared" si="39"/>
        <v>3.7099999999999991</v>
      </c>
      <c r="Q59" s="150">
        <f t="shared" si="39"/>
        <v>3780229.1300000004</v>
      </c>
      <c r="R59" s="150">
        <f t="shared" si="39"/>
        <v>3.6999999999999993</v>
      </c>
      <c r="S59" s="149">
        <f t="shared" si="39"/>
        <v>3792022.77</v>
      </c>
      <c r="T59" s="150">
        <f t="shared" si="39"/>
        <v>3.7199999999999989</v>
      </c>
      <c r="U59" s="149">
        <f t="shared" ref="U59:AB59" si="40">U54</f>
        <v>3799106.2300000004</v>
      </c>
      <c r="V59" s="150">
        <f t="shared" si="40"/>
        <v>3.7199999999999998</v>
      </c>
      <c r="W59" s="149">
        <f t="shared" si="40"/>
        <v>3803037.4400000004</v>
      </c>
      <c r="X59" s="150">
        <f t="shared" si="40"/>
        <v>3.7199999999999998</v>
      </c>
      <c r="Y59" s="149">
        <f t="shared" si="40"/>
        <v>3840968.6500000004</v>
      </c>
      <c r="Z59" s="150">
        <f t="shared" si="40"/>
        <v>3.7599999999999993</v>
      </c>
      <c r="AA59" s="149">
        <f t="shared" si="40"/>
        <v>3783679.2</v>
      </c>
      <c r="AB59" s="150">
        <f t="shared" si="40"/>
        <v>3.6999999999999993</v>
      </c>
      <c r="AC59" s="149">
        <f t="shared" ref="AC59:AJ59" si="41">AC54</f>
        <v>3795472.8300000005</v>
      </c>
      <c r="AD59" s="150">
        <f t="shared" si="41"/>
        <v>3.7199999999999993</v>
      </c>
      <c r="AE59" s="149">
        <f t="shared" si="41"/>
        <v>3799404.0500000003</v>
      </c>
      <c r="AF59" s="150">
        <f t="shared" si="41"/>
        <v>3.7199999999999993</v>
      </c>
      <c r="AG59" s="149">
        <f t="shared" si="41"/>
        <v>3810965.11</v>
      </c>
      <c r="AH59" s="150">
        <f t="shared" si="41"/>
        <v>3.7299999999999995</v>
      </c>
      <c r="AI59" s="149">
        <f t="shared" si="41"/>
        <v>3902852.6100000003</v>
      </c>
      <c r="AJ59" s="150">
        <f t="shared" si="41"/>
        <v>3.8099999999999996</v>
      </c>
      <c r="AK59" s="149">
        <f>AK54</f>
        <v>3925694.1900000009</v>
      </c>
      <c r="AL59" s="330">
        <f>AL54</f>
        <v>3.8299999999999996</v>
      </c>
      <c r="AM59" s="149">
        <f>AM54</f>
        <v>3992040.3000000003</v>
      </c>
      <c r="AN59" s="330">
        <f>AN54</f>
        <v>3.899999999999999</v>
      </c>
    </row>
    <row r="60" spans="1:40" ht="16.5" thickBot="1">
      <c r="A60" s="151"/>
      <c r="B60" s="152" t="s">
        <v>64</v>
      </c>
      <c r="C60" s="153">
        <f t="shared" ref="C60:H60" si="42">SUM(C55:C59)</f>
        <v>101939075.13</v>
      </c>
      <c r="D60" s="153">
        <f t="shared" si="42"/>
        <v>100</v>
      </c>
      <c r="E60" s="153">
        <f t="shared" si="42"/>
        <v>101911446.41</v>
      </c>
      <c r="F60" s="153">
        <f t="shared" si="42"/>
        <v>100</v>
      </c>
      <c r="G60" s="153">
        <f t="shared" si="42"/>
        <v>101852901.72</v>
      </c>
      <c r="H60" s="153">
        <f t="shared" si="42"/>
        <v>100</v>
      </c>
      <c r="I60" s="153">
        <f t="shared" ref="I60:N60" si="43">SUM(I55:I59)</f>
        <v>102055514.89</v>
      </c>
      <c r="J60" s="153">
        <f t="shared" si="43"/>
        <v>100</v>
      </c>
      <c r="K60" s="153">
        <f t="shared" si="43"/>
        <v>101927937.78999999</v>
      </c>
      <c r="L60" s="153">
        <f t="shared" si="43"/>
        <v>100.00000000000001</v>
      </c>
      <c r="M60" s="153">
        <f t="shared" si="43"/>
        <v>101916992.41</v>
      </c>
      <c r="N60" s="153">
        <f t="shared" si="43"/>
        <v>100</v>
      </c>
      <c r="O60" s="153">
        <f t="shared" ref="O60:T60" si="44">SUM(O55:O59)</f>
        <v>101754629.29000001</v>
      </c>
      <c r="P60" s="153">
        <f t="shared" si="44"/>
        <v>100</v>
      </c>
      <c r="Q60" s="153">
        <f t="shared" si="44"/>
        <v>101998465.55</v>
      </c>
      <c r="R60" s="153">
        <f t="shared" si="44"/>
        <v>100.00000000000001</v>
      </c>
      <c r="S60" s="153">
        <f t="shared" si="44"/>
        <v>101911211.76999998</v>
      </c>
      <c r="T60" s="153">
        <f t="shared" si="44"/>
        <v>100</v>
      </c>
      <c r="U60" s="153">
        <f t="shared" ref="U60:AB60" si="45">SUM(U55:U59)</f>
        <v>102169581.63000003</v>
      </c>
      <c r="V60" s="153">
        <f t="shared" si="45"/>
        <v>100</v>
      </c>
      <c r="W60" s="153">
        <f t="shared" si="45"/>
        <v>102102285.67</v>
      </c>
      <c r="X60" s="153">
        <f t="shared" si="45"/>
        <v>99.999999999999986</v>
      </c>
      <c r="Y60" s="153">
        <f t="shared" si="45"/>
        <v>102148114.77000003</v>
      </c>
      <c r="Z60" s="153">
        <f t="shared" si="45"/>
        <v>100</v>
      </c>
      <c r="AA60" s="153">
        <f t="shared" si="45"/>
        <v>102185823.60000001</v>
      </c>
      <c r="AB60" s="153">
        <f t="shared" si="45"/>
        <v>100</v>
      </c>
      <c r="AC60" s="153">
        <f t="shared" ref="AC60:AJ60" si="46">SUM(AC55:AC59)</f>
        <v>102077825.5</v>
      </c>
      <c r="AD60" s="153">
        <f t="shared" si="46"/>
        <v>99.999999999999986</v>
      </c>
      <c r="AE60" s="153">
        <f t="shared" si="46"/>
        <v>102275071.02</v>
      </c>
      <c r="AF60" s="153">
        <f t="shared" si="46"/>
        <v>100</v>
      </c>
      <c r="AG60" s="153">
        <f t="shared" si="46"/>
        <v>102177856.02000001</v>
      </c>
      <c r="AH60" s="153">
        <f t="shared" si="46"/>
        <v>100</v>
      </c>
      <c r="AI60" s="153">
        <f t="shared" si="46"/>
        <v>102408107.62</v>
      </c>
      <c r="AJ60" s="153">
        <f t="shared" si="46"/>
        <v>100</v>
      </c>
      <c r="AK60" s="153">
        <f>SUM(AK55:AK59)</f>
        <v>102374032.42999999</v>
      </c>
      <c r="AL60" s="331">
        <f>SUM(AL55:AL59)</f>
        <v>99.999999999999986</v>
      </c>
      <c r="AM60" s="153">
        <f>SUM(AM55:AM59)</f>
        <v>102412544.40000001</v>
      </c>
      <c r="AN60" s="331">
        <f>SUM(AN55:AN59)</f>
        <v>100.00000000000001</v>
      </c>
    </row>
    <row r="61" spans="1:40">
      <c r="C61" s="154">
        <f>C60-[22]REP_Zagolovok!$D$86</f>
        <v>-2.5000125169754028E-3</v>
      </c>
      <c r="E61" s="154">
        <f>E60-[23]REP_Zagolovok!$D$86</f>
        <v>9.9998712539672852E-4</v>
      </c>
      <c r="G61" s="154">
        <f>G60-[24]REP_Zagolovok!$D$87</f>
        <v>4.5000016689300537E-3</v>
      </c>
      <c r="I61" s="154">
        <f>I60-[25]REP_Zagolovok!$D$87</f>
        <v>4.999995231628418E-3</v>
      </c>
      <c r="K61" s="154">
        <f>K60-[26]REP_Zagolovok!$D$87</f>
        <v>-1.4999955892562866E-3</v>
      </c>
      <c r="M61" s="154"/>
      <c r="O61" s="154"/>
      <c r="S61" s="154"/>
      <c r="U61" s="154"/>
      <c r="W61" s="154"/>
      <c r="Y61" s="154"/>
      <c r="AA61" s="154"/>
      <c r="AC61" s="154"/>
      <c r="AE61" s="154"/>
      <c r="AG61" s="154"/>
      <c r="AI61" s="154"/>
      <c r="AK61" s="154"/>
      <c r="AM61" s="154">
        <f>AM60-[27]REP_Zagolovok!$D$88</f>
        <v>2.0000040531158447E-3</v>
      </c>
    </row>
    <row r="62" spans="1:40" ht="16.5" thickBot="1">
      <c r="B62" s="56" t="s">
        <v>82</v>
      </c>
      <c r="U62" s="294">
        <f>U60-[28]REP_Zagolovok!$D$87</f>
        <v>3.0000060796737671E-3</v>
      </c>
      <c r="W62" s="294">
        <f>W60-[29]REP_Zagolovok!$D$87</f>
        <v>-3.4999996423721313E-3</v>
      </c>
      <c r="Y62" s="294">
        <f>Y60-[30]REP_Zagolovok!$D$87</f>
        <v>0</v>
      </c>
      <c r="AA62" s="294">
        <f>AA60-[31]REP_Zagolovok!$D$87</f>
        <v>3.4999996423721313E-3</v>
      </c>
      <c r="AC62" s="294">
        <f>AC60-[32]REP_Zagolovok!$D$86</f>
        <v>4.0000081062316895E-3</v>
      </c>
      <c r="AE62" s="294">
        <f>AE60-[33]REP_Zagolovok!$D$86</f>
        <v>98475666.969999999</v>
      </c>
      <c r="AG62" s="294">
        <f>AG60-[34]REP_Zagolovok!$D$88</f>
        <v>4.5000016689300537E-3</v>
      </c>
      <c r="AI62" s="294">
        <f>AI60-[35]REP_Zagolovok!$D$88</f>
        <v>-2.0000040531158447E-3</v>
      </c>
      <c r="AK62" s="334">
        <v>102374032.4315</v>
      </c>
      <c r="AM62" s="334">
        <v>102374032.4315</v>
      </c>
    </row>
    <row r="63" spans="1:40">
      <c r="C63" s="148">
        <f>C60-[4]REP_Zagolovok!$D$91</f>
        <v>550798.87649999559</v>
      </c>
      <c r="E63" s="148">
        <f>E60-[4]REP_Zagolovok!$D$91</f>
        <v>523170.15649999678</v>
      </c>
      <c r="G63" s="148">
        <f>G60-[4]REP_Zagolovok!$D$91</f>
        <v>464625.46649999917</v>
      </c>
      <c r="I63" s="148">
        <f>I60-[4]REP_Zagolovok!$D$91</f>
        <v>667238.63650000095</v>
      </c>
      <c r="K63" s="148">
        <f>K60-[4]REP_Zagolovok!$D$91</f>
        <v>539661.53649999201</v>
      </c>
      <c r="M63" s="148">
        <f>M60-[4]REP_Zagolovok!$D$91</f>
        <v>528716.15649999678</v>
      </c>
      <c r="O63" s="148">
        <f>O60-[36]REP_Zagolovok!$D$87</f>
        <v>-4.5000165700912476E-3</v>
      </c>
      <c r="Q63" s="56">
        <v>-4.5000165700912476E-3</v>
      </c>
      <c r="S63" s="148">
        <f>S60-[37]REP_Zagolovok!$D$87</f>
        <v>-5.0000846385955811E-4</v>
      </c>
      <c r="U63" s="148">
        <f>U60-[37]REP_Zagolovok!$D$87</f>
        <v>258369.85950003564</v>
      </c>
      <c r="W63" s="148">
        <f>W60-[37]REP_Zagolovok!$D$87</f>
        <v>191073.8995000124</v>
      </c>
      <c r="Y63" s="148">
        <f>Y60-[37]REP_Zagolovok!$D$87</f>
        <v>236902.99950003624</v>
      </c>
      <c r="AA63" s="148">
        <f>AA60-[37]REP_Zagolovok!$D$87</f>
        <v>274611.82950001955</v>
      </c>
      <c r="AC63" s="148">
        <f>AC60-[37]REP_Zagolovok!$D$87</f>
        <v>166613.72950001061</v>
      </c>
      <c r="AE63" s="148">
        <f>AE60-[37]REP_Zagolovok!$D$87</f>
        <v>363859.24950000644</v>
      </c>
      <c r="AG63" s="148">
        <f>AG60-[37]REP_Zagolovok!$D$87</f>
        <v>266644.24950002134</v>
      </c>
      <c r="AI63" s="148">
        <f>AI60-[37]REP_Zagolovok!$D$87</f>
        <v>496895.84950001538</v>
      </c>
      <c r="AK63" s="148">
        <f>AK60-[37]REP_Zagolovok!$D$87</f>
        <v>462820.65950000286</v>
      </c>
      <c r="AM63" s="148">
        <f>AM60-[37]REP_Zagolovok!$D$87</f>
        <v>501332.62950001657</v>
      </c>
    </row>
    <row r="77" spans="1:40">
      <c r="A77" s="156" t="s">
        <v>65</v>
      </c>
      <c r="B77" s="156" t="s">
        <v>65</v>
      </c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333"/>
      <c r="AM77" s="156"/>
      <c r="AN77" s="333"/>
    </row>
  </sheetData>
  <mergeCells count="28">
    <mergeCell ref="I1:J1"/>
    <mergeCell ref="K1:L1"/>
    <mergeCell ref="M1:N1"/>
    <mergeCell ref="A54:B54"/>
    <mergeCell ref="E1:F1"/>
    <mergeCell ref="G1:H1"/>
    <mergeCell ref="C1:D1"/>
    <mergeCell ref="A9:B9"/>
    <mergeCell ref="A17:B17"/>
    <mergeCell ref="A19:B19"/>
    <mergeCell ref="A23:B23"/>
    <mergeCell ref="A31:B31"/>
    <mergeCell ref="AM1:AN1"/>
    <mergeCell ref="AG1:AH1"/>
    <mergeCell ref="A53:B53"/>
    <mergeCell ref="AI1:AJ1"/>
    <mergeCell ref="AE1:AF1"/>
    <mergeCell ref="A32:B32"/>
    <mergeCell ref="S1:T1"/>
    <mergeCell ref="Q1:R1"/>
    <mergeCell ref="O1:P1"/>
    <mergeCell ref="U1:V1"/>
    <mergeCell ref="AK1:AL1"/>
    <mergeCell ref="Y1:Z1"/>
    <mergeCell ref="AA1:AB1"/>
    <mergeCell ref="A33:B33"/>
    <mergeCell ref="AC1:AD1"/>
    <mergeCell ref="W1:X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W72"/>
  <sheetViews>
    <sheetView topLeftCell="A22" zoomScaleNormal="100" workbookViewId="0">
      <selection activeCell="AU29" sqref="AU29"/>
    </sheetView>
  </sheetViews>
  <sheetFormatPr defaultRowHeight="15.75"/>
  <cols>
    <col min="1" max="1" width="38.42578125" style="56" bestFit="1" customWidth="1"/>
    <col min="2" max="2" width="22.85546875" style="56" customWidth="1"/>
    <col min="3" max="3" width="20.28515625" style="56" hidden="1" customWidth="1"/>
    <col min="4" max="4" width="10.7109375" style="332" hidden="1" customWidth="1"/>
    <col min="5" max="5" width="20.28515625" style="56" hidden="1" customWidth="1"/>
    <col min="6" max="6" width="10.7109375" style="332" hidden="1" customWidth="1"/>
    <col min="7" max="7" width="20.28515625" style="56" hidden="1" customWidth="1"/>
    <col min="8" max="8" width="10.7109375" style="332" hidden="1" customWidth="1"/>
    <col min="9" max="9" width="20.28515625" style="56" hidden="1" customWidth="1"/>
    <col min="10" max="10" width="10.7109375" style="332" hidden="1" customWidth="1"/>
    <col min="11" max="11" width="20.28515625" style="56" hidden="1" customWidth="1"/>
    <col min="12" max="12" width="10.7109375" style="332" hidden="1" customWidth="1"/>
    <col min="13" max="13" width="20.28515625" style="56" hidden="1" customWidth="1"/>
    <col min="14" max="14" width="10.7109375" style="332" hidden="1" customWidth="1"/>
    <col min="15" max="15" width="20.28515625" style="56" hidden="1" customWidth="1"/>
    <col min="16" max="16" width="10.7109375" style="332" hidden="1" customWidth="1"/>
    <col min="17" max="17" width="20.28515625" style="56" hidden="1" customWidth="1"/>
    <col min="18" max="18" width="10.7109375" style="332" hidden="1" customWidth="1"/>
    <col min="19" max="19" width="20.28515625" style="56" hidden="1" customWidth="1"/>
    <col min="20" max="20" width="11.28515625" style="332" hidden="1" customWidth="1"/>
    <col min="21" max="21" width="20.28515625" style="56" hidden="1" customWidth="1"/>
    <col min="22" max="22" width="11.28515625" style="332" hidden="1" customWidth="1"/>
    <col min="23" max="23" width="20.28515625" style="56" hidden="1" customWidth="1"/>
    <col min="24" max="24" width="11.28515625" style="332" hidden="1" customWidth="1"/>
    <col min="25" max="25" width="20.28515625" style="56" hidden="1" customWidth="1"/>
    <col min="26" max="26" width="11.28515625" style="332" hidden="1" customWidth="1"/>
    <col min="27" max="27" width="20.28515625" style="56" hidden="1" customWidth="1"/>
    <col min="28" max="28" width="11.28515625" style="332" hidden="1" customWidth="1"/>
    <col min="29" max="29" width="20.28515625" style="56" hidden="1" customWidth="1"/>
    <col min="30" max="30" width="11.28515625" style="332" hidden="1" customWidth="1"/>
    <col min="31" max="31" width="20.28515625" style="56" hidden="1" customWidth="1"/>
    <col min="32" max="32" width="11.28515625" style="332" hidden="1" customWidth="1"/>
    <col min="33" max="33" width="20.28515625" style="56" hidden="1" customWidth="1"/>
    <col min="34" max="34" width="11.28515625" style="332" hidden="1" customWidth="1"/>
    <col min="35" max="35" width="20.28515625" style="56" hidden="1" customWidth="1"/>
    <col min="36" max="36" width="11.28515625" style="332" hidden="1" customWidth="1"/>
    <col min="37" max="37" width="20.28515625" style="56" hidden="1" customWidth="1"/>
    <col min="38" max="38" width="11.28515625" style="332" hidden="1" customWidth="1"/>
    <col min="39" max="39" width="20.28515625" style="56" hidden="1" customWidth="1"/>
    <col min="40" max="40" width="11.28515625" style="332" hidden="1" customWidth="1"/>
    <col min="41" max="41" width="20.28515625" style="56" hidden="1" customWidth="1"/>
    <col min="42" max="42" width="11.28515625" style="332" hidden="1" customWidth="1"/>
    <col min="43" max="43" width="20.28515625" style="56" hidden="1" customWidth="1"/>
    <col min="44" max="44" width="11.28515625" style="332" hidden="1" customWidth="1"/>
    <col min="45" max="45" width="20.28515625" style="56" customWidth="1"/>
    <col min="46" max="46" width="11.28515625" style="332" customWidth="1"/>
    <col min="47" max="47" width="20.28515625" style="56" customWidth="1"/>
    <col min="48" max="48" width="11.28515625" style="332" customWidth="1"/>
    <col min="49" max="16384" width="9.140625" style="56"/>
  </cols>
  <sheetData>
    <row r="1" spans="1:48">
      <c r="C1" s="909">
        <v>1</v>
      </c>
      <c r="D1" s="910"/>
      <c r="E1" s="909">
        <v>2</v>
      </c>
      <c r="F1" s="910"/>
      <c r="G1" s="909">
        <v>3</v>
      </c>
      <c r="H1" s="910"/>
      <c r="I1" s="909">
        <v>6</v>
      </c>
      <c r="J1" s="910"/>
      <c r="K1" s="909">
        <v>7</v>
      </c>
      <c r="L1" s="910"/>
      <c r="M1" s="909">
        <v>8</v>
      </c>
      <c r="N1" s="910"/>
      <c r="O1" s="909">
        <v>9</v>
      </c>
      <c r="P1" s="910"/>
      <c r="Q1" s="909">
        <v>10</v>
      </c>
      <c r="R1" s="910"/>
      <c r="S1" s="909">
        <v>13</v>
      </c>
      <c r="T1" s="910"/>
      <c r="U1" s="909">
        <v>14</v>
      </c>
      <c r="V1" s="910"/>
      <c r="W1" s="909">
        <v>15</v>
      </c>
      <c r="X1" s="910"/>
      <c r="Y1" s="909">
        <v>16</v>
      </c>
      <c r="Z1" s="910"/>
      <c r="AA1" s="909">
        <v>17</v>
      </c>
      <c r="AB1" s="910"/>
      <c r="AC1" s="909">
        <v>20</v>
      </c>
      <c r="AD1" s="910"/>
      <c r="AE1" s="909">
        <v>21</v>
      </c>
      <c r="AF1" s="910"/>
      <c r="AG1" s="909">
        <v>22</v>
      </c>
      <c r="AH1" s="910"/>
      <c r="AI1" s="909">
        <v>23</v>
      </c>
      <c r="AJ1" s="910"/>
      <c r="AK1" s="909">
        <v>24</v>
      </c>
      <c r="AL1" s="910"/>
      <c r="AM1" s="909">
        <v>27</v>
      </c>
      <c r="AN1" s="910"/>
      <c r="AO1" s="909">
        <v>28</v>
      </c>
      <c r="AP1" s="910"/>
      <c r="AQ1" s="909">
        <v>29</v>
      </c>
      <c r="AR1" s="910"/>
      <c r="AS1" s="909">
        <v>30</v>
      </c>
      <c r="AT1" s="910"/>
      <c r="AU1" s="909">
        <v>31</v>
      </c>
      <c r="AV1" s="910"/>
    </row>
    <row r="2" spans="1:48">
      <c r="A2" s="57" t="s">
        <v>17</v>
      </c>
      <c r="B2" s="58" t="s">
        <v>15</v>
      </c>
      <c r="C2" s="314">
        <v>13100802.800000001</v>
      </c>
      <c r="D2" s="315">
        <v>12.81</v>
      </c>
      <c r="E2" s="314">
        <v>13106186.4</v>
      </c>
      <c r="F2" s="315">
        <v>12.88</v>
      </c>
      <c r="G2" s="358">
        <v>13052425.52</v>
      </c>
      <c r="H2" s="359">
        <v>12.83</v>
      </c>
      <c r="I2" s="369">
        <v>13127846</v>
      </c>
      <c r="J2" s="315">
        <v>12.86</v>
      </c>
      <c r="K2" s="199">
        <v>13127595.6</v>
      </c>
      <c r="L2" s="200">
        <v>12.88</v>
      </c>
      <c r="M2" s="369">
        <v>13132854</v>
      </c>
      <c r="N2" s="315">
        <v>12.86</v>
      </c>
      <c r="O2" s="377">
        <v>13138237.6</v>
      </c>
      <c r="P2" s="374">
        <v>12.88</v>
      </c>
      <c r="Q2" s="377">
        <v>13143496</v>
      </c>
      <c r="R2" s="374">
        <v>12.86</v>
      </c>
      <c r="S2" s="377">
        <v>13159271.199999999</v>
      </c>
      <c r="T2" s="374">
        <v>12.98</v>
      </c>
      <c r="U2" s="377">
        <v>13184686.800000001</v>
      </c>
      <c r="V2" s="374">
        <v>12.98</v>
      </c>
      <c r="W2" s="377">
        <v>13189820</v>
      </c>
      <c r="X2" s="374">
        <v>13.01</v>
      </c>
      <c r="Y2" s="377">
        <v>13194953.199999999</v>
      </c>
      <c r="Z2" s="374">
        <v>13.01</v>
      </c>
      <c r="AA2" s="377">
        <v>13200086.4</v>
      </c>
      <c r="AB2" s="374">
        <v>13</v>
      </c>
      <c r="AC2" s="390">
        <v>13215486</v>
      </c>
      <c r="AD2" s="374">
        <v>12.99</v>
      </c>
      <c r="AE2" s="390">
        <v>13223874.4</v>
      </c>
      <c r="AF2" s="374">
        <v>13.02</v>
      </c>
      <c r="AG2" s="390">
        <v>13228882.4</v>
      </c>
      <c r="AH2" s="374">
        <v>13.02</v>
      </c>
      <c r="AI2" s="390">
        <v>13233890.4</v>
      </c>
      <c r="AJ2" s="374">
        <v>13.04</v>
      </c>
      <c r="AK2" s="390">
        <v>13238898.4</v>
      </c>
      <c r="AL2" s="374">
        <v>13.01</v>
      </c>
      <c r="AM2" s="390">
        <v>13253922.4</v>
      </c>
      <c r="AN2" s="374">
        <v>13.01</v>
      </c>
      <c r="AO2" s="390">
        <v>13260432.800000001</v>
      </c>
      <c r="AP2" s="374">
        <v>13.04</v>
      </c>
      <c r="AQ2" s="390">
        <v>13265440.800000001</v>
      </c>
      <c r="AR2" s="374">
        <v>13</v>
      </c>
      <c r="AS2" s="390">
        <v>13270323.6</v>
      </c>
      <c r="AT2" s="374">
        <v>13.02</v>
      </c>
      <c r="AU2" s="390">
        <v>13272326.800000001</v>
      </c>
      <c r="AV2" s="374">
        <v>13.03</v>
      </c>
    </row>
    <row r="3" spans="1:48">
      <c r="A3" s="57" t="s">
        <v>18</v>
      </c>
      <c r="B3" s="58" t="s">
        <v>15</v>
      </c>
      <c r="C3" s="311">
        <v>8088090</v>
      </c>
      <c r="D3" s="315">
        <v>7.91</v>
      </c>
      <c r="E3" s="311">
        <v>8091745</v>
      </c>
      <c r="F3" s="315">
        <v>7.95</v>
      </c>
      <c r="G3" s="311">
        <v>8095315</v>
      </c>
      <c r="H3" s="315">
        <v>7.96</v>
      </c>
      <c r="I3" s="370">
        <v>8106110</v>
      </c>
      <c r="J3" s="315">
        <v>7.94</v>
      </c>
      <c r="K3" s="208">
        <v>8140535</v>
      </c>
      <c r="L3" s="205">
        <v>7.99</v>
      </c>
      <c r="M3" s="370">
        <v>8112400</v>
      </c>
      <c r="N3" s="315">
        <v>7.94</v>
      </c>
      <c r="O3" s="375">
        <v>8115885</v>
      </c>
      <c r="P3" s="374">
        <v>7.96</v>
      </c>
      <c r="Q3" s="375">
        <v>8119370</v>
      </c>
      <c r="R3" s="374">
        <v>7.95</v>
      </c>
      <c r="S3" s="375">
        <v>8129825</v>
      </c>
      <c r="T3" s="374">
        <v>8.02</v>
      </c>
      <c r="U3" s="375">
        <v>8146655</v>
      </c>
      <c r="V3" s="374">
        <v>8.02</v>
      </c>
      <c r="W3" s="375">
        <v>8150140</v>
      </c>
      <c r="X3" s="374">
        <v>8.0399999999999991</v>
      </c>
      <c r="Y3" s="375">
        <v>8153625</v>
      </c>
      <c r="Z3" s="374">
        <v>8.0399999999999991</v>
      </c>
      <c r="AA3" s="375">
        <v>8157110</v>
      </c>
      <c r="AB3" s="374">
        <v>8.0299999999999994</v>
      </c>
      <c r="AC3" s="370">
        <v>8167480</v>
      </c>
      <c r="AD3" s="374">
        <v>8.02</v>
      </c>
      <c r="AE3" s="370">
        <v>8173855</v>
      </c>
      <c r="AF3" s="374">
        <v>8.0500000000000007</v>
      </c>
      <c r="AG3" s="370">
        <v>8177255</v>
      </c>
      <c r="AH3" s="374">
        <v>8.0500000000000007</v>
      </c>
      <c r="AI3" s="370">
        <v>8180655</v>
      </c>
      <c r="AJ3" s="374">
        <v>8.06</v>
      </c>
      <c r="AK3" s="370">
        <v>8184140</v>
      </c>
      <c r="AL3" s="374">
        <v>8.0399999999999991</v>
      </c>
      <c r="AM3" s="370">
        <v>8194340</v>
      </c>
      <c r="AN3" s="374">
        <v>8.0499999999999989</v>
      </c>
      <c r="AO3" s="370">
        <v>8198165</v>
      </c>
      <c r="AP3" s="374">
        <v>8.06</v>
      </c>
      <c r="AQ3" s="370">
        <v>8201565</v>
      </c>
      <c r="AR3" s="374">
        <v>8.0399999999999991</v>
      </c>
      <c r="AS3" s="370">
        <v>8204965</v>
      </c>
      <c r="AT3" s="374">
        <v>8.0500000000000007</v>
      </c>
      <c r="AU3" s="370">
        <v>8204880</v>
      </c>
      <c r="AV3" s="374">
        <v>8.0500000000000007</v>
      </c>
    </row>
    <row r="4" spans="1:48">
      <c r="A4" s="57" t="s">
        <v>19</v>
      </c>
      <c r="B4" s="58" t="s">
        <v>15</v>
      </c>
      <c r="C4" s="312">
        <v>3515976</v>
      </c>
      <c r="D4" s="315">
        <v>3.44</v>
      </c>
      <c r="E4" s="312">
        <v>3517668</v>
      </c>
      <c r="F4" s="315">
        <v>3.46</v>
      </c>
      <c r="G4" s="312">
        <v>3519360</v>
      </c>
      <c r="H4" s="315">
        <v>3.46</v>
      </c>
      <c r="I4" s="371">
        <v>3524436</v>
      </c>
      <c r="J4" s="315">
        <v>3.45</v>
      </c>
      <c r="K4" s="203">
        <v>3528504</v>
      </c>
      <c r="L4" s="200">
        <v>3.46</v>
      </c>
      <c r="M4" s="371">
        <v>3530124</v>
      </c>
      <c r="N4" s="315">
        <v>3.46</v>
      </c>
      <c r="O4" s="375">
        <v>3531708</v>
      </c>
      <c r="P4" s="374">
        <v>3.46</v>
      </c>
      <c r="Q4" s="375">
        <v>3533328</v>
      </c>
      <c r="R4" s="374">
        <v>3.46</v>
      </c>
      <c r="S4" s="375">
        <v>3538152</v>
      </c>
      <c r="T4" s="374">
        <v>3.49</v>
      </c>
      <c r="U4" s="375">
        <v>3543912</v>
      </c>
      <c r="V4" s="374">
        <v>3.49</v>
      </c>
      <c r="W4" s="375">
        <v>3545568</v>
      </c>
      <c r="X4" s="374">
        <v>3.5</v>
      </c>
      <c r="Y4" s="375">
        <v>3547224</v>
      </c>
      <c r="Z4" s="374">
        <v>3.5</v>
      </c>
      <c r="AA4" s="375">
        <v>3548916</v>
      </c>
      <c r="AB4" s="374">
        <v>3.49</v>
      </c>
      <c r="AC4" s="370">
        <v>3553848</v>
      </c>
      <c r="AD4" s="374">
        <v>3.49</v>
      </c>
      <c r="AE4" s="370">
        <v>3556944</v>
      </c>
      <c r="AF4" s="374">
        <v>3.5</v>
      </c>
      <c r="AG4" s="370">
        <v>3558600</v>
      </c>
      <c r="AH4" s="374">
        <v>3.5</v>
      </c>
      <c r="AI4" s="370">
        <v>3560256</v>
      </c>
      <c r="AJ4" s="374">
        <v>3.51</v>
      </c>
      <c r="AK4" s="370">
        <v>3561912</v>
      </c>
      <c r="AL4" s="374">
        <v>3.5</v>
      </c>
      <c r="AM4" s="370">
        <v>3566808</v>
      </c>
      <c r="AN4" s="374">
        <v>3.5</v>
      </c>
      <c r="AO4" s="370">
        <v>3567888</v>
      </c>
      <c r="AP4" s="374">
        <v>3.51</v>
      </c>
      <c r="AQ4" s="370">
        <v>3569544</v>
      </c>
      <c r="AR4" s="374">
        <v>3.5</v>
      </c>
      <c r="AS4" s="370">
        <v>3571200</v>
      </c>
      <c r="AT4" s="374">
        <v>3.5</v>
      </c>
      <c r="AU4" s="370">
        <v>3570336</v>
      </c>
      <c r="AV4" s="374">
        <v>3.5</v>
      </c>
    </row>
    <row r="5" spans="1:48">
      <c r="A5" s="57" t="s">
        <v>20</v>
      </c>
      <c r="B5" s="58" t="s">
        <v>15</v>
      </c>
      <c r="C5" s="311">
        <v>2101281</v>
      </c>
      <c r="D5" s="315">
        <v>2.0499999999999998</v>
      </c>
      <c r="E5" s="311">
        <v>2102373</v>
      </c>
      <c r="F5" s="315">
        <v>2.0699999999999998</v>
      </c>
      <c r="G5" s="360">
        <v>2095715.37</v>
      </c>
      <c r="H5" s="359">
        <v>2.06</v>
      </c>
      <c r="I5" s="360">
        <v>2098555.62</v>
      </c>
      <c r="J5" s="359">
        <v>2.06</v>
      </c>
      <c r="K5" s="208">
        <v>2096730.3</v>
      </c>
      <c r="L5" s="205">
        <v>2.06</v>
      </c>
      <c r="M5" s="370">
        <v>2113419</v>
      </c>
      <c r="N5" s="315">
        <v>2.0699999999999998</v>
      </c>
      <c r="O5" s="375">
        <v>2114448</v>
      </c>
      <c r="P5" s="374">
        <v>2.0699999999999998</v>
      </c>
      <c r="Q5" s="375">
        <v>2099612.5499999998</v>
      </c>
      <c r="R5" s="374">
        <v>2.06</v>
      </c>
      <c r="S5" s="375">
        <v>2118564</v>
      </c>
      <c r="T5" s="374">
        <v>2.09</v>
      </c>
      <c r="U5" s="360">
        <v>2084796</v>
      </c>
      <c r="V5" s="379">
        <v>2.0499999999999998</v>
      </c>
      <c r="W5" s="360">
        <v>2104430.16</v>
      </c>
      <c r="X5" s="379">
        <v>2.0700000000000003</v>
      </c>
      <c r="Y5" s="370">
        <v>2121105</v>
      </c>
      <c r="Z5" s="374">
        <v>2.09</v>
      </c>
      <c r="AA5" s="360">
        <v>2122176</v>
      </c>
      <c r="AB5" s="379">
        <v>2.09</v>
      </c>
      <c r="AC5" s="370">
        <v>2125410</v>
      </c>
      <c r="AD5" s="374">
        <v>2.09</v>
      </c>
      <c r="AE5" s="370">
        <v>2127279</v>
      </c>
      <c r="AF5" s="374">
        <v>2.0999999999999996</v>
      </c>
      <c r="AG5" s="360">
        <v>2111191.9500000002</v>
      </c>
      <c r="AH5" s="379">
        <v>2.08</v>
      </c>
      <c r="AI5" s="360">
        <v>2114795.34</v>
      </c>
      <c r="AJ5" s="379">
        <v>2.08</v>
      </c>
      <c r="AK5" s="360">
        <v>2115743.7000000002</v>
      </c>
      <c r="AL5" s="379">
        <v>2.08</v>
      </c>
      <c r="AM5" s="370">
        <v>2133747</v>
      </c>
      <c r="AN5" s="374">
        <v>2.09</v>
      </c>
      <c r="AO5" s="370">
        <v>2133726</v>
      </c>
      <c r="AP5" s="374">
        <v>2.1</v>
      </c>
      <c r="AQ5" s="370">
        <v>2134818</v>
      </c>
      <c r="AR5" s="374">
        <v>2.09</v>
      </c>
      <c r="AS5" s="370">
        <v>2135889</v>
      </c>
      <c r="AT5" s="374">
        <v>2.1</v>
      </c>
      <c r="AU5" s="370">
        <v>2134776</v>
      </c>
      <c r="AV5" s="374">
        <v>2.0999999999999996</v>
      </c>
    </row>
    <row r="6" spans="1:48">
      <c r="A6" s="57" t="s">
        <v>21</v>
      </c>
      <c r="B6" s="58" t="s">
        <v>15</v>
      </c>
      <c r="C6" s="311">
        <v>8697139.1500000004</v>
      </c>
      <c r="D6" s="315">
        <v>8.5</v>
      </c>
      <c r="E6" s="311">
        <v>8701765.5199999996</v>
      </c>
      <c r="F6" s="315">
        <v>8.5500000000000007</v>
      </c>
      <c r="G6" s="311">
        <v>8706391.8900000006</v>
      </c>
      <c r="H6" s="315">
        <v>8.56</v>
      </c>
      <c r="I6" s="370">
        <v>8720096.4199999999</v>
      </c>
      <c r="J6" s="315">
        <v>8.5399999999999991</v>
      </c>
      <c r="K6" s="202">
        <v>8748552.9600000009</v>
      </c>
      <c r="L6" s="200">
        <v>8.58</v>
      </c>
      <c r="M6" s="370">
        <v>8752917.4600000009</v>
      </c>
      <c r="N6" s="315">
        <v>8.57</v>
      </c>
      <c r="O6" s="375">
        <v>8757281.9600000009</v>
      </c>
      <c r="P6" s="374">
        <v>8.59</v>
      </c>
      <c r="Q6" s="375">
        <v>8761559.1699999999</v>
      </c>
      <c r="R6" s="374">
        <v>8.58</v>
      </c>
      <c r="S6" s="375">
        <v>8774652.6699999999</v>
      </c>
      <c r="T6" s="374">
        <v>8.65</v>
      </c>
      <c r="U6" s="375">
        <v>8771161.0700000003</v>
      </c>
      <c r="V6" s="374">
        <v>8.64</v>
      </c>
      <c r="W6" s="375">
        <v>8775787.4399999995</v>
      </c>
      <c r="X6" s="374">
        <v>8.65</v>
      </c>
      <c r="Y6" s="375">
        <v>8780326.5199999996</v>
      </c>
      <c r="Z6" s="374">
        <v>8.66</v>
      </c>
      <c r="AA6" s="375">
        <v>8784952.8900000006</v>
      </c>
      <c r="AB6" s="374">
        <v>8.65</v>
      </c>
      <c r="AC6" s="370">
        <v>8798744.7100000009</v>
      </c>
      <c r="AD6" s="374">
        <v>8.65</v>
      </c>
      <c r="AE6" s="370">
        <v>8806251.6500000004</v>
      </c>
      <c r="AF6" s="374">
        <v>8.67</v>
      </c>
      <c r="AG6" s="370">
        <v>8810878.0199999996</v>
      </c>
      <c r="AH6" s="374">
        <v>8.68</v>
      </c>
      <c r="AI6" s="370">
        <v>8815504.3900000006</v>
      </c>
      <c r="AJ6" s="374">
        <v>8.68</v>
      </c>
      <c r="AK6" s="370">
        <v>8820043.4700000007</v>
      </c>
      <c r="AL6" s="374">
        <v>8.67</v>
      </c>
      <c r="AM6" s="370">
        <v>8833748</v>
      </c>
      <c r="AN6" s="374">
        <v>8.67</v>
      </c>
      <c r="AO6" s="370">
        <v>8832875.0999999996</v>
      </c>
      <c r="AP6" s="374">
        <v>8.68</v>
      </c>
      <c r="AQ6" s="370">
        <v>8837501.4700000007</v>
      </c>
      <c r="AR6" s="374">
        <v>8.66</v>
      </c>
      <c r="AS6" s="370">
        <v>8842040.5500000007</v>
      </c>
      <c r="AT6" s="374">
        <v>8.68</v>
      </c>
      <c r="AU6" s="370">
        <v>8836628.5700000003</v>
      </c>
      <c r="AV6" s="374">
        <v>8.67</v>
      </c>
    </row>
    <row r="7" spans="1:48">
      <c r="A7" s="57" t="s">
        <v>96</v>
      </c>
      <c r="B7" s="58" t="s">
        <v>15</v>
      </c>
      <c r="C7" s="312">
        <v>5155040</v>
      </c>
      <c r="D7" s="315">
        <v>5.03</v>
      </c>
      <c r="E7" s="312">
        <v>7535812</v>
      </c>
      <c r="F7" s="315">
        <v>7.4</v>
      </c>
      <c r="G7" s="312">
        <v>7540336.7999999998</v>
      </c>
      <c r="H7" s="315">
        <v>7.41</v>
      </c>
      <c r="I7" s="371">
        <v>7553830.4000000004</v>
      </c>
      <c r="J7" s="315">
        <v>7.4</v>
      </c>
      <c r="K7" s="203">
        <v>7618389.5999999996</v>
      </c>
      <c r="L7" s="200">
        <v>7.48</v>
      </c>
      <c r="M7" s="371">
        <v>7622752.7999999998</v>
      </c>
      <c r="N7" s="315">
        <v>7.47</v>
      </c>
      <c r="O7" s="376">
        <v>7627035.2000000002</v>
      </c>
      <c r="P7" s="374">
        <v>7.48</v>
      </c>
      <c r="Q7" s="376">
        <v>7631398.4000000004</v>
      </c>
      <c r="R7" s="374">
        <v>7.47</v>
      </c>
      <c r="S7" s="376">
        <v>7644326.4000000004</v>
      </c>
      <c r="T7" s="374">
        <v>7.54</v>
      </c>
      <c r="U7" s="376">
        <v>7592048.7999999998</v>
      </c>
      <c r="V7" s="374">
        <v>7.48</v>
      </c>
      <c r="W7" s="376">
        <v>7596654.4000000004</v>
      </c>
      <c r="X7" s="374">
        <v>7.49</v>
      </c>
      <c r="Y7" s="376">
        <v>7601260</v>
      </c>
      <c r="Z7" s="374">
        <v>7.5</v>
      </c>
      <c r="AA7" s="376">
        <v>7548395.79</v>
      </c>
      <c r="AB7" s="374">
        <v>7.43</v>
      </c>
      <c r="AC7" s="371">
        <v>7619601.5999999996</v>
      </c>
      <c r="AD7" s="374">
        <v>7.49</v>
      </c>
      <c r="AE7" s="371">
        <v>7621783.2000000002</v>
      </c>
      <c r="AF7" s="374">
        <v>7.51</v>
      </c>
      <c r="AG7" s="392">
        <v>7567724.7699999996</v>
      </c>
      <c r="AH7" s="379">
        <v>7.45</v>
      </c>
      <c r="AI7" s="371">
        <v>7630994.4000000004</v>
      </c>
      <c r="AJ7" s="374">
        <v>7.52</v>
      </c>
      <c r="AK7" s="371">
        <v>7635600</v>
      </c>
      <c r="AL7" s="374">
        <v>7.5</v>
      </c>
      <c r="AM7" s="371">
        <v>7649497.5999999996</v>
      </c>
      <c r="AN7" s="374">
        <v>7.51</v>
      </c>
      <c r="AO7" s="392">
        <v>7590968.5</v>
      </c>
      <c r="AP7" s="379">
        <v>7.46</v>
      </c>
      <c r="AQ7" s="392">
        <v>7628900.0700000003</v>
      </c>
      <c r="AR7" s="379">
        <v>7.48</v>
      </c>
      <c r="AS7" s="392">
        <v>7654507.2000000002</v>
      </c>
      <c r="AT7" s="379">
        <v>7.51</v>
      </c>
      <c r="AU7" s="371">
        <v>7645457.5999999996</v>
      </c>
      <c r="AV7" s="374">
        <v>7.5</v>
      </c>
    </row>
    <row r="8" spans="1:48">
      <c r="A8" s="353" t="s">
        <v>66</v>
      </c>
      <c r="B8" s="58" t="s">
        <v>15</v>
      </c>
      <c r="C8" s="354"/>
      <c r="D8" s="355"/>
      <c r="E8" s="356">
        <v>5158144.16</v>
      </c>
      <c r="F8" s="357">
        <v>5.07</v>
      </c>
      <c r="G8" s="356">
        <v>5161247.74</v>
      </c>
      <c r="H8" s="357">
        <v>5.07</v>
      </c>
      <c r="I8" s="372">
        <v>5355198</v>
      </c>
      <c r="J8" s="355">
        <v>5.24</v>
      </c>
      <c r="K8" s="208">
        <v>4996468</v>
      </c>
      <c r="L8" s="205">
        <v>4.9000000000000004</v>
      </c>
      <c r="M8" s="356">
        <v>5176767.96</v>
      </c>
      <c r="N8" s="357">
        <v>5.07</v>
      </c>
      <c r="O8" s="375">
        <v>5004393.12</v>
      </c>
      <c r="P8" s="374">
        <v>4.91</v>
      </c>
      <c r="Q8" s="375">
        <v>5182975.7</v>
      </c>
      <c r="R8" s="374">
        <v>5.07</v>
      </c>
      <c r="S8" s="360">
        <v>5156269.5999999996</v>
      </c>
      <c r="T8" s="379">
        <v>5.08</v>
      </c>
      <c r="U8" s="370">
        <v>5366508</v>
      </c>
      <c r="V8" s="374">
        <v>5.2700000000000005</v>
      </c>
      <c r="W8" s="360">
        <v>5162593.34</v>
      </c>
      <c r="X8" s="379">
        <v>5.09</v>
      </c>
      <c r="Y8" s="360">
        <v>5165755.5</v>
      </c>
      <c r="Z8" s="379">
        <v>5.09</v>
      </c>
      <c r="AA8" s="370">
        <v>5377006</v>
      </c>
      <c r="AB8" s="374">
        <v>5.29</v>
      </c>
      <c r="AC8" s="370">
        <v>5387504</v>
      </c>
      <c r="AD8" s="374">
        <v>5.29</v>
      </c>
      <c r="AE8" s="360">
        <v>5146185.1399999997</v>
      </c>
      <c r="AF8" s="379">
        <v>5.07</v>
      </c>
      <c r="AG8" s="360">
        <v>5220397.3</v>
      </c>
      <c r="AH8" s="379">
        <v>5.14</v>
      </c>
      <c r="AI8" s="393">
        <v>5055823.46</v>
      </c>
      <c r="AJ8" s="394">
        <v>4.9800000000000004</v>
      </c>
      <c r="AK8" s="360">
        <v>5226665.9400000004</v>
      </c>
      <c r="AL8" s="379">
        <v>5.14</v>
      </c>
      <c r="AM8" s="393">
        <v>5200570</v>
      </c>
      <c r="AN8" s="394">
        <v>5.1100000000000003</v>
      </c>
      <c r="AO8" s="360">
        <v>5099589.0999999996</v>
      </c>
      <c r="AP8" s="379">
        <v>5.01</v>
      </c>
      <c r="AQ8" s="370">
        <v>5413488</v>
      </c>
      <c r="AR8" s="374">
        <v>5.3</v>
      </c>
      <c r="AS8" s="370">
        <v>5195285.62</v>
      </c>
      <c r="AT8" s="374">
        <v>5.0999999999999996</v>
      </c>
      <c r="AU8" s="360">
        <v>5178326.42</v>
      </c>
      <c r="AV8" s="379">
        <v>5.08</v>
      </c>
    </row>
    <row r="9" spans="1:48" ht="16.5" thickBot="1">
      <c r="A9" s="897" t="s">
        <v>22</v>
      </c>
      <c r="B9" s="898"/>
      <c r="C9" s="62">
        <f>SUM(C2:C7)</f>
        <v>40658328.950000003</v>
      </c>
      <c r="D9" s="306">
        <f>SUM(D2:D7)</f>
        <v>39.74</v>
      </c>
      <c r="E9" s="62">
        <f t="shared" ref="E9:J9" si="0">SUM(E2:E8)</f>
        <v>48213694.079999998</v>
      </c>
      <c r="F9" s="62">
        <f t="shared" si="0"/>
        <v>47.38</v>
      </c>
      <c r="G9" s="62">
        <f t="shared" si="0"/>
        <v>48170792.32</v>
      </c>
      <c r="H9" s="62">
        <f t="shared" si="0"/>
        <v>47.35</v>
      </c>
      <c r="I9" s="62">
        <f t="shared" si="0"/>
        <v>48486072.439999998</v>
      </c>
      <c r="J9" s="62">
        <f t="shared" si="0"/>
        <v>47.489999999999995</v>
      </c>
      <c r="K9" s="62">
        <f t="shared" ref="K9:P9" si="1">SUM(K2:K8)</f>
        <v>48256775.460000001</v>
      </c>
      <c r="L9" s="62">
        <f t="shared" si="1"/>
        <v>47.35</v>
      </c>
      <c r="M9" s="62">
        <f t="shared" si="1"/>
        <v>48441235.219999999</v>
      </c>
      <c r="N9" s="62">
        <f t="shared" si="1"/>
        <v>47.440000000000005</v>
      </c>
      <c r="O9" s="62">
        <f t="shared" si="1"/>
        <v>48288988.880000003</v>
      </c>
      <c r="P9" s="62">
        <f t="shared" si="1"/>
        <v>47.349999999999994</v>
      </c>
      <c r="Q9" s="62">
        <f t="shared" ref="Q9:X9" si="2">SUM(Q2:Q8)</f>
        <v>48471739.82</v>
      </c>
      <c r="R9" s="62">
        <f t="shared" si="2"/>
        <v>47.449999999999996</v>
      </c>
      <c r="S9" s="62">
        <f t="shared" si="2"/>
        <v>48521060.869999997</v>
      </c>
      <c r="T9" s="62">
        <f t="shared" si="2"/>
        <v>47.85</v>
      </c>
      <c r="U9" s="62">
        <f t="shared" si="2"/>
        <v>48689767.670000002</v>
      </c>
      <c r="V9" s="62">
        <f t="shared" si="2"/>
        <v>47.930000000000014</v>
      </c>
      <c r="W9" s="62">
        <f t="shared" si="2"/>
        <v>48524993.340000004</v>
      </c>
      <c r="X9" s="62">
        <f t="shared" si="2"/>
        <v>47.849999999999994</v>
      </c>
      <c r="Y9" s="62">
        <f t="shared" ref="Y9:AD9" si="3">SUM(Y2:Y8)</f>
        <v>48564249.219999999</v>
      </c>
      <c r="Z9" s="62">
        <f t="shared" si="3"/>
        <v>47.89</v>
      </c>
      <c r="AA9" s="62">
        <f t="shared" si="3"/>
        <v>48738643.079999998</v>
      </c>
      <c r="AB9" s="62">
        <f t="shared" si="3"/>
        <v>47.980000000000004</v>
      </c>
      <c r="AC9" s="62">
        <f t="shared" si="3"/>
        <v>48868074.310000002</v>
      </c>
      <c r="AD9" s="62">
        <f t="shared" si="3"/>
        <v>48.02</v>
      </c>
      <c r="AE9" s="62">
        <f t="shared" ref="AE9:AJ9" si="4">SUM(AE2:AE8)</f>
        <v>48656172.390000001</v>
      </c>
      <c r="AF9" s="62">
        <f t="shared" si="4"/>
        <v>47.92</v>
      </c>
      <c r="AG9" s="62">
        <f t="shared" si="4"/>
        <v>48674929.439999998</v>
      </c>
      <c r="AH9" s="62">
        <f t="shared" si="4"/>
        <v>47.92</v>
      </c>
      <c r="AI9" s="62">
        <f t="shared" si="4"/>
        <v>48591918.989999995</v>
      </c>
      <c r="AJ9" s="62">
        <f t="shared" si="4"/>
        <v>47.870000000000005</v>
      </c>
      <c r="AK9" s="62">
        <f t="shared" ref="AK9:AP9" si="5">SUM(AK2:AK8)</f>
        <v>48783003.509999998</v>
      </c>
      <c r="AL9" s="62">
        <f t="shared" si="5"/>
        <v>47.94</v>
      </c>
      <c r="AM9" s="62">
        <f t="shared" si="5"/>
        <v>48832633</v>
      </c>
      <c r="AN9" s="62">
        <f t="shared" si="5"/>
        <v>47.94</v>
      </c>
      <c r="AO9" s="62">
        <f t="shared" si="5"/>
        <v>48683644.5</v>
      </c>
      <c r="AP9" s="62">
        <f t="shared" si="5"/>
        <v>47.86</v>
      </c>
      <c r="AQ9" s="62">
        <f t="shared" ref="AQ9:AV9" si="6">SUM(AQ2:AQ8)</f>
        <v>49051257.340000004</v>
      </c>
      <c r="AR9" s="62">
        <f t="shared" si="6"/>
        <v>48.069999999999993</v>
      </c>
      <c r="AS9" s="62">
        <f t="shared" si="6"/>
        <v>48874210.970000006</v>
      </c>
      <c r="AT9" s="62">
        <f t="shared" si="6"/>
        <v>47.96</v>
      </c>
      <c r="AU9" s="62">
        <f t="shared" si="6"/>
        <v>48842731.390000008</v>
      </c>
      <c r="AV9" s="62">
        <f t="shared" si="6"/>
        <v>47.93</v>
      </c>
    </row>
    <row r="10" spans="1:48" ht="47.25">
      <c r="A10" s="64" t="s">
        <v>23</v>
      </c>
      <c r="B10" s="65" t="s">
        <v>24</v>
      </c>
      <c r="C10" s="317">
        <v>4104000</v>
      </c>
      <c r="D10" s="315">
        <v>4.01</v>
      </c>
      <c r="E10" s="317">
        <v>4104000</v>
      </c>
      <c r="F10" s="315">
        <v>4.03</v>
      </c>
      <c r="G10" s="317">
        <v>4104000</v>
      </c>
      <c r="H10" s="315">
        <v>4.03</v>
      </c>
      <c r="I10" s="317">
        <v>4104000</v>
      </c>
      <c r="J10" s="315">
        <v>4.0199999999999996</v>
      </c>
      <c r="K10" s="317">
        <v>4104000</v>
      </c>
      <c r="L10" s="315">
        <v>4.03</v>
      </c>
      <c r="M10" s="317">
        <v>4104000</v>
      </c>
      <c r="N10" s="315">
        <v>4.0199999999999996</v>
      </c>
      <c r="O10" s="378">
        <v>4104000</v>
      </c>
      <c r="P10" s="374">
        <v>4.0299999999999994</v>
      </c>
      <c r="Q10" s="378">
        <v>4104000</v>
      </c>
      <c r="R10" s="374">
        <v>4.0199999999999996</v>
      </c>
      <c r="S10" s="378">
        <v>4104000</v>
      </c>
      <c r="T10" s="374">
        <v>4.05</v>
      </c>
      <c r="U10" s="378">
        <v>4104000</v>
      </c>
      <c r="V10" s="374">
        <v>4.04</v>
      </c>
      <c r="W10" s="378">
        <v>4104000</v>
      </c>
      <c r="X10" s="374">
        <v>4.05</v>
      </c>
      <c r="Y10" s="378">
        <v>4104000</v>
      </c>
      <c r="Z10" s="374">
        <v>4.05</v>
      </c>
      <c r="AA10" s="378">
        <v>4104000</v>
      </c>
      <c r="AB10" s="374">
        <v>4.04</v>
      </c>
      <c r="AC10" s="378">
        <v>4104000</v>
      </c>
      <c r="AD10" s="374">
        <v>4.03</v>
      </c>
      <c r="AE10" s="378">
        <v>4104000</v>
      </c>
      <c r="AF10" s="374">
        <v>4.04</v>
      </c>
      <c r="AG10" s="378">
        <v>4104000</v>
      </c>
      <c r="AH10" s="374">
        <v>4.04</v>
      </c>
      <c r="AI10" s="378">
        <v>4104000</v>
      </c>
      <c r="AJ10" s="374">
        <v>4.04</v>
      </c>
      <c r="AK10" s="378">
        <v>4104000</v>
      </c>
      <c r="AL10" s="374">
        <v>4.03</v>
      </c>
      <c r="AM10" s="378">
        <v>4104000</v>
      </c>
      <c r="AN10" s="374">
        <v>4.03</v>
      </c>
      <c r="AO10" s="224">
        <v>4104000</v>
      </c>
      <c r="AP10" s="200">
        <v>4.03</v>
      </c>
      <c r="AQ10" s="224">
        <v>4104000</v>
      </c>
      <c r="AR10" s="200">
        <v>4.0199999999999996</v>
      </c>
      <c r="AS10" s="224">
        <v>4104000</v>
      </c>
      <c r="AT10" s="200">
        <v>4.03</v>
      </c>
      <c r="AU10" s="224">
        <v>4104000</v>
      </c>
      <c r="AV10" s="200">
        <v>4.03</v>
      </c>
    </row>
    <row r="11" spans="1:48" ht="47.25">
      <c r="A11" s="68" t="s">
        <v>25</v>
      </c>
      <c r="B11" s="69" t="s">
        <v>26</v>
      </c>
      <c r="C11" s="317">
        <v>3974241.29</v>
      </c>
      <c r="D11" s="315">
        <v>3.89</v>
      </c>
      <c r="E11" s="317">
        <v>3976833.64</v>
      </c>
      <c r="F11" s="315">
        <v>3.91</v>
      </c>
      <c r="G11" s="317">
        <v>3979425.99</v>
      </c>
      <c r="H11" s="315">
        <v>3.91</v>
      </c>
      <c r="I11" s="317">
        <v>3987203.03</v>
      </c>
      <c r="J11" s="315">
        <v>3.9</v>
      </c>
      <c r="K11" s="317">
        <v>3989795.37</v>
      </c>
      <c r="L11" s="315">
        <v>3.91</v>
      </c>
      <c r="M11" s="317">
        <v>3992387.72</v>
      </c>
      <c r="N11" s="315">
        <v>3.91</v>
      </c>
      <c r="O11" s="378">
        <v>3994980.07</v>
      </c>
      <c r="P11" s="374">
        <v>3.92</v>
      </c>
      <c r="Q11" s="378">
        <v>3997572.41</v>
      </c>
      <c r="R11" s="374">
        <v>3.91</v>
      </c>
      <c r="S11" s="378">
        <v>4005349.45</v>
      </c>
      <c r="T11" s="374">
        <v>3.95</v>
      </c>
      <c r="U11" s="378">
        <v>4007941.8</v>
      </c>
      <c r="V11" s="374">
        <v>3.95</v>
      </c>
      <c r="W11" s="378">
        <v>4010534.15</v>
      </c>
      <c r="X11" s="374">
        <v>3.95</v>
      </c>
      <c r="Y11" s="378">
        <v>4013126.49</v>
      </c>
      <c r="Z11" s="374">
        <v>3.96</v>
      </c>
      <c r="AA11" s="378">
        <v>4015718.84</v>
      </c>
      <c r="AB11" s="374">
        <v>3.95</v>
      </c>
      <c r="AC11" s="378">
        <v>3790184.69</v>
      </c>
      <c r="AD11" s="374">
        <v>3.73</v>
      </c>
      <c r="AE11" s="378">
        <v>3792777.04</v>
      </c>
      <c r="AF11" s="374">
        <v>3.74</v>
      </c>
      <c r="AG11" s="378">
        <v>3795369.38</v>
      </c>
      <c r="AH11" s="374">
        <v>3.74</v>
      </c>
      <c r="AI11" s="378">
        <v>3797961.73</v>
      </c>
      <c r="AJ11" s="374">
        <v>3.74</v>
      </c>
      <c r="AK11" s="378">
        <v>3800554.08</v>
      </c>
      <c r="AL11" s="374">
        <v>3.73</v>
      </c>
      <c r="AM11" s="378">
        <v>3808331.12</v>
      </c>
      <c r="AN11" s="374">
        <v>3.74</v>
      </c>
      <c r="AO11" s="224">
        <v>3810923.47</v>
      </c>
      <c r="AP11" s="200">
        <v>3.75</v>
      </c>
      <c r="AQ11" s="224">
        <v>3813515.81</v>
      </c>
      <c r="AR11" s="200">
        <v>3.7300000000000004</v>
      </c>
      <c r="AS11" s="224">
        <v>3816108.16</v>
      </c>
      <c r="AT11" s="200">
        <v>3.75</v>
      </c>
      <c r="AU11" s="224">
        <v>3818700.5</v>
      </c>
      <c r="AV11" s="200">
        <v>3.75</v>
      </c>
    </row>
    <row r="12" spans="1:48" ht="47.25">
      <c r="A12" s="70" t="s">
        <v>27</v>
      </c>
      <c r="B12" s="71" t="s">
        <v>26</v>
      </c>
      <c r="C12" s="317">
        <v>315000</v>
      </c>
      <c r="D12" s="315">
        <v>0.31</v>
      </c>
      <c r="E12" s="317">
        <v>315000</v>
      </c>
      <c r="F12" s="315">
        <v>0.31</v>
      </c>
      <c r="G12" s="317">
        <v>315000</v>
      </c>
      <c r="H12" s="315">
        <v>0.31</v>
      </c>
      <c r="I12" s="317">
        <v>315000</v>
      </c>
      <c r="J12" s="315">
        <v>0.31</v>
      </c>
      <c r="K12" s="317">
        <v>315000</v>
      </c>
      <c r="L12" s="315">
        <v>0.31</v>
      </c>
      <c r="M12" s="317">
        <v>315000</v>
      </c>
      <c r="N12" s="315">
        <v>0.31</v>
      </c>
      <c r="O12" s="378">
        <v>315000</v>
      </c>
      <c r="P12" s="374">
        <v>0.31</v>
      </c>
      <c r="Q12" s="378">
        <v>315000</v>
      </c>
      <c r="R12" s="374">
        <v>0.31</v>
      </c>
      <c r="S12" s="378">
        <v>315000</v>
      </c>
      <c r="T12" s="374">
        <v>0.31</v>
      </c>
      <c r="U12" s="378">
        <v>315000</v>
      </c>
      <c r="V12" s="374">
        <v>0.31</v>
      </c>
      <c r="W12" s="378">
        <v>315000</v>
      </c>
      <c r="X12" s="374">
        <v>0.31</v>
      </c>
      <c r="Y12" s="378">
        <v>315000</v>
      </c>
      <c r="Z12" s="374">
        <v>0.31</v>
      </c>
      <c r="AA12" s="378">
        <v>315000</v>
      </c>
      <c r="AB12" s="374">
        <v>0.31</v>
      </c>
      <c r="AC12" s="378">
        <v>315000</v>
      </c>
      <c r="AD12" s="374">
        <v>0.31</v>
      </c>
      <c r="AE12" s="378">
        <v>315000</v>
      </c>
      <c r="AF12" s="374">
        <v>0.31</v>
      </c>
      <c r="AG12" s="378">
        <v>315000</v>
      </c>
      <c r="AH12" s="374">
        <v>0.31</v>
      </c>
      <c r="AI12" s="378">
        <v>315000</v>
      </c>
      <c r="AJ12" s="374">
        <v>0.31</v>
      </c>
      <c r="AK12" s="378">
        <v>315000</v>
      </c>
      <c r="AL12" s="374">
        <v>0.31</v>
      </c>
      <c r="AM12" s="378">
        <v>315000</v>
      </c>
      <c r="AN12" s="374">
        <v>0.31</v>
      </c>
      <c r="AO12" s="224">
        <v>315000</v>
      </c>
      <c r="AP12" s="200">
        <v>0.31</v>
      </c>
      <c r="AQ12" s="224">
        <v>315000</v>
      </c>
      <c r="AR12" s="200">
        <v>0.31</v>
      </c>
      <c r="AS12" s="224">
        <v>315000</v>
      </c>
      <c r="AT12" s="200">
        <v>0.31</v>
      </c>
      <c r="AU12" s="224">
        <v>315000</v>
      </c>
      <c r="AV12" s="200">
        <v>0.31</v>
      </c>
    </row>
    <row r="13" spans="1:48" ht="31.5">
      <c r="A13" s="64" t="s">
        <v>28</v>
      </c>
      <c r="B13" s="65" t="s">
        <v>29</v>
      </c>
      <c r="C13" s="317">
        <v>4070682.21</v>
      </c>
      <c r="D13" s="315">
        <v>3.98</v>
      </c>
      <c r="E13" s="317">
        <v>4073459.2</v>
      </c>
      <c r="F13" s="315">
        <v>4</v>
      </c>
      <c r="G13" s="317">
        <v>4076236.19</v>
      </c>
      <c r="H13" s="315">
        <v>4.01</v>
      </c>
      <c r="I13" s="317">
        <v>4084567.16</v>
      </c>
      <c r="J13" s="315">
        <v>4</v>
      </c>
      <c r="K13" s="317">
        <v>4087344.15</v>
      </c>
      <c r="L13" s="315">
        <v>4.01</v>
      </c>
      <c r="M13" s="317">
        <v>4090121.14</v>
      </c>
      <c r="N13" s="315">
        <v>4.01</v>
      </c>
      <c r="O13" s="378">
        <v>4092898.13</v>
      </c>
      <c r="P13" s="374">
        <v>4.01</v>
      </c>
      <c r="Q13" s="378">
        <v>4095675.12</v>
      </c>
      <c r="R13" s="374">
        <v>4.01</v>
      </c>
      <c r="S13" s="378">
        <v>4104006.09</v>
      </c>
      <c r="T13" s="374">
        <v>4.05</v>
      </c>
      <c r="U13" s="378">
        <v>4106783.08</v>
      </c>
      <c r="V13" s="374">
        <v>4.04</v>
      </c>
      <c r="W13" s="378">
        <v>4109560.07</v>
      </c>
      <c r="X13" s="374">
        <v>4.05</v>
      </c>
      <c r="Y13" s="378">
        <v>4112337.06</v>
      </c>
      <c r="Z13" s="374">
        <v>4.0599999999999996</v>
      </c>
      <c r="AA13" s="378">
        <v>4115114.05</v>
      </c>
      <c r="AB13" s="374">
        <v>4.05</v>
      </c>
      <c r="AC13" s="378">
        <v>4123445.02</v>
      </c>
      <c r="AD13" s="374">
        <v>4.05</v>
      </c>
      <c r="AE13" s="378">
        <v>4126222.01</v>
      </c>
      <c r="AF13" s="374">
        <v>4.0599999999999996</v>
      </c>
      <c r="AG13" s="378">
        <v>4128999</v>
      </c>
      <c r="AH13" s="374">
        <v>4.0599999999999996</v>
      </c>
      <c r="AI13" s="378">
        <v>4131755.72</v>
      </c>
      <c r="AJ13" s="374">
        <v>4.07</v>
      </c>
      <c r="AK13" s="378">
        <v>4056776.99</v>
      </c>
      <c r="AL13" s="374">
        <v>3.99</v>
      </c>
      <c r="AM13" s="378">
        <v>4065107.96</v>
      </c>
      <c r="AN13" s="374">
        <v>3.99</v>
      </c>
      <c r="AO13" s="224">
        <v>4067884.95</v>
      </c>
      <c r="AP13" s="200">
        <v>4</v>
      </c>
      <c r="AQ13" s="224">
        <v>4070661.94</v>
      </c>
      <c r="AR13" s="200">
        <v>3.99</v>
      </c>
      <c r="AS13" s="224">
        <v>4073438.93</v>
      </c>
      <c r="AT13" s="200">
        <v>4</v>
      </c>
      <c r="AU13" s="224">
        <v>4076215.92</v>
      </c>
      <c r="AV13" s="200">
        <v>4</v>
      </c>
    </row>
    <row r="14" spans="1:48">
      <c r="A14" s="64" t="s">
        <v>34</v>
      </c>
      <c r="B14" s="65" t="s">
        <v>35</v>
      </c>
      <c r="C14" s="317">
        <v>4290950.12</v>
      </c>
      <c r="D14" s="315">
        <v>4.2</v>
      </c>
      <c r="E14" s="317">
        <v>4293758.21</v>
      </c>
      <c r="F14" s="315">
        <v>4.22</v>
      </c>
      <c r="G14" s="317">
        <v>4296566.3</v>
      </c>
      <c r="H14" s="315">
        <v>4.22</v>
      </c>
      <c r="I14" s="317">
        <v>4304990.57</v>
      </c>
      <c r="J14" s="315">
        <v>4.22</v>
      </c>
      <c r="K14" s="317">
        <v>4307798.66</v>
      </c>
      <c r="L14" s="315">
        <v>4.2300000000000004</v>
      </c>
      <c r="M14" s="317">
        <v>4310606.75</v>
      </c>
      <c r="N14" s="315">
        <v>4.22</v>
      </c>
      <c r="O14" s="378">
        <v>4313414.84</v>
      </c>
      <c r="P14" s="374">
        <v>4.2300000000000004</v>
      </c>
      <c r="Q14" s="378">
        <v>4316222.93</v>
      </c>
      <c r="R14" s="374">
        <v>4.22</v>
      </c>
      <c r="S14" s="378">
        <v>3459717.76</v>
      </c>
      <c r="T14" s="374">
        <v>3.41</v>
      </c>
      <c r="U14" s="378">
        <v>3461964.23</v>
      </c>
      <c r="V14" s="374">
        <v>3.41</v>
      </c>
      <c r="W14" s="378">
        <v>3464210.7</v>
      </c>
      <c r="X14" s="374">
        <v>3.42</v>
      </c>
      <c r="Y14" s="378">
        <v>3466457.18</v>
      </c>
      <c r="Z14" s="374">
        <v>3.42</v>
      </c>
      <c r="AA14" s="378">
        <v>3468703.65</v>
      </c>
      <c r="AB14" s="374">
        <v>3.41</v>
      </c>
      <c r="AC14" s="378">
        <v>3475443.07</v>
      </c>
      <c r="AD14" s="374">
        <v>3.42</v>
      </c>
      <c r="AE14" s="378">
        <v>3477689.54</v>
      </c>
      <c r="AF14" s="374">
        <v>3.4299999999999997</v>
      </c>
      <c r="AG14" s="378">
        <v>3479936.01</v>
      </c>
      <c r="AH14" s="374">
        <v>3.43</v>
      </c>
      <c r="AI14" s="378">
        <v>3482179.2</v>
      </c>
      <c r="AJ14" s="374">
        <v>3.43</v>
      </c>
      <c r="AK14" s="378">
        <v>3282246.47</v>
      </c>
      <c r="AL14" s="374">
        <v>3.23</v>
      </c>
      <c r="AM14" s="378">
        <v>3288985.89</v>
      </c>
      <c r="AN14" s="374">
        <v>3.23</v>
      </c>
      <c r="AO14" s="395">
        <v>3291232.36</v>
      </c>
      <c r="AP14" s="200">
        <v>3.24</v>
      </c>
      <c r="AQ14" s="395">
        <v>3293478.83</v>
      </c>
      <c r="AR14" s="200">
        <v>3.23</v>
      </c>
      <c r="AS14" s="395">
        <v>3295725.3</v>
      </c>
      <c r="AT14" s="200">
        <v>3.23</v>
      </c>
      <c r="AU14" s="395">
        <v>3297971.78</v>
      </c>
      <c r="AV14" s="200">
        <v>3.2300000000000004</v>
      </c>
    </row>
    <row r="15" spans="1:48" ht="16.5" thickBot="1">
      <c r="A15" s="64" t="s">
        <v>38</v>
      </c>
      <c r="B15" s="65" t="s">
        <v>39</v>
      </c>
      <c r="C15" s="317">
        <v>4060280</v>
      </c>
      <c r="D15" s="315">
        <v>3.97</v>
      </c>
      <c r="E15" s="317">
        <v>4061485.6</v>
      </c>
      <c r="F15" s="315">
        <v>3.99</v>
      </c>
      <c r="G15" s="317">
        <v>4062691.2</v>
      </c>
      <c r="H15" s="315">
        <v>3.99</v>
      </c>
      <c r="I15" s="317">
        <v>4066308</v>
      </c>
      <c r="J15" s="315">
        <v>3.98</v>
      </c>
      <c r="K15" s="317">
        <v>4067513.6</v>
      </c>
      <c r="L15" s="315">
        <v>3.99</v>
      </c>
      <c r="M15" s="317">
        <v>4068719.2</v>
      </c>
      <c r="N15" s="315">
        <v>3.98</v>
      </c>
      <c r="O15" s="378">
        <v>4069924.8</v>
      </c>
      <c r="P15" s="374">
        <v>3.99</v>
      </c>
      <c r="Q15" s="378">
        <v>4071130.4</v>
      </c>
      <c r="R15" s="374">
        <v>3.98</v>
      </c>
      <c r="S15" s="378">
        <v>4074747.2</v>
      </c>
      <c r="T15" s="374">
        <v>4.0199999999999996</v>
      </c>
      <c r="U15" s="378">
        <v>4075952.8</v>
      </c>
      <c r="V15" s="374">
        <v>4.01</v>
      </c>
      <c r="W15" s="378">
        <v>4077158.3999999999</v>
      </c>
      <c r="X15" s="374">
        <v>4.0199999999999996</v>
      </c>
      <c r="Y15" s="378">
        <v>4078364</v>
      </c>
      <c r="Z15" s="374">
        <v>4.0199999999999996</v>
      </c>
      <c r="AA15" s="378">
        <v>4079569.6</v>
      </c>
      <c r="AB15" s="374">
        <v>4.0199999999999996</v>
      </c>
      <c r="AC15" s="378">
        <v>4083186.4</v>
      </c>
      <c r="AD15" s="374">
        <v>4.01</v>
      </c>
      <c r="AE15" s="378">
        <v>4084392</v>
      </c>
      <c r="AF15" s="374">
        <v>4.0199999999999996</v>
      </c>
      <c r="AG15" s="378">
        <v>4085597.6</v>
      </c>
      <c r="AH15" s="374">
        <v>4.0199999999999996</v>
      </c>
      <c r="AI15" s="378">
        <v>4086803.2</v>
      </c>
      <c r="AJ15" s="374">
        <v>4.03</v>
      </c>
      <c r="AK15" s="378">
        <v>4088008.8</v>
      </c>
      <c r="AL15" s="374">
        <v>4.0199999999999996</v>
      </c>
      <c r="AM15" s="378">
        <v>4091625.6</v>
      </c>
      <c r="AN15" s="374">
        <v>4.0199999999999996</v>
      </c>
      <c r="AO15" s="224">
        <v>4092831.2</v>
      </c>
      <c r="AP15" s="200">
        <v>4.0199999999999996</v>
      </c>
      <c r="AQ15" s="224">
        <v>4094036.8</v>
      </c>
      <c r="AR15" s="200">
        <v>4.01</v>
      </c>
      <c r="AS15" s="224">
        <v>4095242.4</v>
      </c>
      <c r="AT15" s="200">
        <v>4.0199999999999996</v>
      </c>
      <c r="AU15" s="224">
        <v>4096448</v>
      </c>
      <c r="AV15" s="200">
        <v>4.0199999999999996</v>
      </c>
    </row>
    <row r="16" spans="1:48" ht="16.5" thickBot="1">
      <c r="A16" s="899" t="s">
        <v>40</v>
      </c>
      <c r="B16" s="900"/>
      <c r="C16" s="76">
        <f t="shared" ref="C16:H16" si="7">SUM(C10:C15)</f>
        <v>20815153.620000001</v>
      </c>
      <c r="D16" s="308">
        <f t="shared" si="7"/>
        <v>20.36</v>
      </c>
      <c r="E16" s="76">
        <f t="shared" si="7"/>
        <v>20824536.650000002</v>
      </c>
      <c r="F16" s="308">
        <f t="shared" si="7"/>
        <v>20.46</v>
      </c>
      <c r="G16" s="76">
        <f t="shared" si="7"/>
        <v>20833919.68</v>
      </c>
      <c r="H16" s="308">
        <f t="shared" si="7"/>
        <v>20.47</v>
      </c>
      <c r="I16" s="76">
        <f t="shared" ref="I16:N16" si="8">SUM(I10:I15)</f>
        <v>20862068.759999998</v>
      </c>
      <c r="J16" s="308">
        <f t="shared" si="8"/>
        <v>20.43</v>
      </c>
      <c r="K16" s="76">
        <f t="shared" si="8"/>
        <v>20871451.780000001</v>
      </c>
      <c r="L16" s="308">
        <f t="shared" si="8"/>
        <v>20.480000000000004</v>
      </c>
      <c r="M16" s="76">
        <f t="shared" si="8"/>
        <v>20880834.809999999</v>
      </c>
      <c r="N16" s="308">
        <f t="shared" si="8"/>
        <v>20.45</v>
      </c>
      <c r="O16" s="76">
        <f t="shared" ref="O16:T16" si="9">SUM(O10:O15)</f>
        <v>20890217.84</v>
      </c>
      <c r="P16" s="308">
        <f t="shared" si="9"/>
        <v>20.490000000000002</v>
      </c>
      <c r="Q16" s="76">
        <f t="shared" si="9"/>
        <v>20899600.859999999</v>
      </c>
      <c r="R16" s="308">
        <f t="shared" si="9"/>
        <v>20.45</v>
      </c>
      <c r="S16" s="76">
        <f t="shared" si="9"/>
        <v>20062820.5</v>
      </c>
      <c r="T16" s="308">
        <f t="shared" si="9"/>
        <v>19.79</v>
      </c>
      <c r="U16" s="76">
        <f t="shared" ref="U16:AD16" si="10">SUM(U10:U15)</f>
        <v>20071641.91</v>
      </c>
      <c r="V16" s="308">
        <f t="shared" si="10"/>
        <v>19.759999999999998</v>
      </c>
      <c r="W16" s="76">
        <f t="shared" si="10"/>
        <v>20080463.32</v>
      </c>
      <c r="X16" s="308">
        <f t="shared" si="10"/>
        <v>19.799999999999997</v>
      </c>
      <c r="Y16" s="76">
        <f t="shared" si="10"/>
        <v>20089284.73</v>
      </c>
      <c r="Z16" s="308">
        <f t="shared" si="10"/>
        <v>19.82</v>
      </c>
      <c r="AA16" s="76">
        <f t="shared" si="10"/>
        <v>20098106.140000001</v>
      </c>
      <c r="AB16" s="308">
        <f t="shared" si="10"/>
        <v>19.78</v>
      </c>
      <c r="AC16" s="76">
        <f t="shared" si="10"/>
        <v>19891259.18</v>
      </c>
      <c r="AD16" s="308">
        <f t="shared" si="10"/>
        <v>19.55</v>
      </c>
      <c r="AE16" s="76">
        <f t="shared" ref="AE16:AJ16" si="11">SUM(AE10:AE15)</f>
        <v>19900080.59</v>
      </c>
      <c r="AF16" s="308">
        <f t="shared" si="11"/>
        <v>19.599999999999998</v>
      </c>
      <c r="AG16" s="76">
        <f t="shared" si="11"/>
        <v>19908901.989999998</v>
      </c>
      <c r="AH16" s="308">
        <f t="shared" si="11"/>
        <v>19.599999999999998</v>
      </c>
      <c r="AI16" s="76">
        <f t="shared" si="11"/>
        <v>19917699.850000001</v>
      </c>
      <c r="AJ16" s="308">
        <f t="shared" si="11"/>
        <v>19.62</v>
      </c>
      <c r="AK16" s="76">
        <f t="shared" ref="AK16:AP16" si="12">SUM(AK10:AK15)</f>
        <v>19646586.34</v>
      </c>
      <c r="AL16" s="308">
        <f t="shared" si="12"/>
        <v>19.310000000000002</v>
      </c>
      <c r="AM16" s="76">
        <f t="shared" si="12"/>
        <v>19673050.57</v>
      </c>
      <c r="AN16" s="308">
        <f t="shared" si="12"/>
        <v>19.32</v>
      </c>
      <c r="AO16" s="76">
        <f t="shared" si="12"/>
        <v>19681871.98</v>
      </c>
      <c r="AP16" s="308">
        <f t="shared" si="12"/>
        <v>19.350000000000001</v>
      </c>
      <c r="AQ16" s="76">
        <f t="shared" ref="AQ16:AV16" si="13">SUM(AQ10:AQ15)</f>
        <v>19690693.379999999</v>
      </c>
      <c r="AR16" s="308">
        <f t="shared" si="13"/>
        <v>19.29</v>
      </c>
      <c r="AS16" s="76">
        <f t="shared" si="13"/>
        <v>19699514.789999999</v>
      </c>
      <c r="AT16" s="308">
        <f t="shared" si="13"/>
        <v>19.34</v>
      </c>
      <c r="AU16" s="76">
        <f t="shared" si="13"/>
        <v>19708336.199999999</v>
      </c>
      <c r="AV16" s="308">
        <f t="shared" si="13"/>
        <v>19.34</v>
      </c>
    </row>
    <row r="17" spans="1:48" ht="32.25" thickBot="1">
      <c r="A17" s="77" t="s">
        <v>41</v>
      </c>
      <c r="B17" s="78" t="s">
        <v>42</v>
      </c>
      <c r="C17" s="79"/>
      <c r="D17" s="307"/>
      <c r="E17" s="79"/>
      <c r="F17" s="307"/>
      <c r="G17" s="79"/>
      <c r="H17" s="307"/>
      <c r="I17" s="79"/>
      <c r="J17" s="307"/>
      <c r="K17" s="79"/>
      <c r="L17" s="307"/>
      <c r="M17" s="79"/>
      <c r="N17" s="307"/>
      <c r="O17" s="79"/>
      <c r="P17" s="307"/>
      <c r="Q17" s="79"/>
      <c r="R17" s="307"/>
      <c r="S17" s="79"/>
      <c r="T17" s="307"/>
      <c r="U17" s="79"/>
      <c r="V17" s="307"/>
      <c r="W17" s="79"/>
      <c r="X17" s="307"/>
      <c r="Y17" s="79"/>
      <c r="Z17" s="307"/>
      <c r="AA17" s="79"/>
      <c r="AB17" s="307"/>
      <c r="AC17" s="79"/>
      <c r="AD17" s="307"/>
      <c r="AE17" s="79"/>
      <c r="AF17" s="307"/>
      <c r="AG17" s="79"/>
      <c r="AH17" s="307"/>
      <c r="AI17" s="79"/>
      <c r="AJ17" s="307"/>
      <c r="AK17" s="79"/>
      <c r="AL17" s="307"/>
      <c r="AM17" s="79"/>
      <c r="AN17" s="307"/>
      <c r="AO17" s="79"/>
      <c r="AP17" s="307"/>
      <c r="AQ17" s="79"/>
      <c r="AR17" s="307"/>
      <c r="AS17" s="79"/>
      <c r="AT17" s="307"/>
      <c r="AU17" s="79"/>
      <c r="AV17" s="307"/>
    </row>
    <row r="18" spans="1:48" ht="16.5" thickBot="1">
      <c r="A18" s="901" t="s">
        <v>43</v>
      </c>
      <c r="B18" s="902"/>
      <c r="C18" s="81"/>
      <c r="D18" s="305"/>
      <c r="E18" s="81"/>
      <c r="F18" s="305"/>
      <c r="G18" s="81"/>
      <c r="H18" s="305"/>
      <c r="I18" s="81"/>
      <c r="J18" s="305"/>
      <c r="K18" s="81"/>
      <c r="L18" s="305"/>
      <c r="M18" s="81"/>
      <c r="N18" s="305"/>
      <c r="O18" s="81"/>
      <c r="P18" s="305"/>
      <c r="Q18" s="81"/>
      <c r="R18" s="305"/>
      <c r="S18" s="81"/>
      <c r="T18" s="305"/>
      <c r="U18" s="81"/>
      <c r="V18" s="305"/>
      <c r="W18" s="81"/>
      <c r="X18" s="305"/>
      <c r="Y18" s="81"/>
      <c r="Z18" s="305"/>
      <c r="AA18" s="81"/>
      <c r="AB18" s="305"/>
      <c r="AC18" s="81"/>
      <c r="AD18" s="305"/>
      <c r="AE18" s="81"/>
      <c r="AF18" s="305"/>
      <c r="AG18" s="81"/>
      <c r="AH18" s="305"/>
      <c r="AI18" s="81"/>
      <c r="AJ18" s="305"/>
      <c r="AK18" s="81"/>
      <c r="AL18" s="305"/>
      <c r="AM18" s="81"/>
      <c r="AN18" s="305"/>
      <c r="AO18" s="81"/>
      <c r="AP18" s="305"/>
      <c r="AQ18" s="81"/>
      <c r="AR18" s="305"/>
      <c r="AS18" s="81"/>
      <c r="AT18" s="305"/>
      <c r="AU18" s="81"/>
      <c r="AV18" s="305"/>
    </row>
    <row r="19" spans="1:48">
      <c r="A19" s="83">
        <v>101</v>
      </c>
      <c r="B19" s="84"/>
      <c r="C19" s="85">
        <v>550495</v>
      </c>
      <c r="D19" s="310">
        <v>0.54</v>
      </c>
      <c r="E19" s="85">
        <v>550495</v>
      </c>
      <c r="F19" s="310">
        <v>0.54</v>
      </c>
      <c r="G19" s="85">
        <v>550495</v>
      </c>
      <c r="H19" s="310">
        <v>0.54</v>
      </c>
      <c r="I19" s="85">
        <v>550495</v>
      </c>
      <c r="J19" s="310">
        <v>0.54</v>
      </c>
      <c r="K19" s="85">
        <v>550495</v>
      </c>
      <c r="L19" s="310">
        <v>0.54</v>
      </c>
      <c r="M19" s="85">
        <v>550495</v>
      </c>
      <c r="N19" s="310">
        <v>0.54</v>
      </c>
      <c r="O19" s="85">
        <v>550495</v>
      </c>
      <c r="P19" s="310">
        <v>0.54</v>
      </c>
      <c r="Q19" s="85">
        <v>550495</v>
      </c>
      <c r="R19" s="310">
        <v>0.54</v>
      </c>
      <c r="S19" s="85">
        <v>550495</v>
      </c>
      <c r="T19" s="310">
        <v>0.54</v>
      </c>
      <c r="U19" s="85">
        <v>550495</v>
      </c>
      <c r="V19" s="310">
        <v>0.54</v>
      </c>
      <c r="W19" s="85">
        <v>550495</v>
      </c>
      <c r="X19" s="310">
        <v>0.54</v>
      </c>
      <c r="Y19" s="85">
        <v>550495</v>
      </c>
      <c r="Z19" s="310">
        <v>0.54</v>
      </c>
      <c r="AA19" s="85">
        <v>550495</v>
      </c>
      <c r="AB19" s="310">
        <v>0.54</v>
      </c>
      <c r="AC19" s="85">
        <v>550495</v>
      </c>
      <c r="AD19" s="310">
        <v>0.54</v>
      </c>
      <c r="AE19" s="85">
        <v>550495</v>
      </c>
      <c r="AF19" s="310">
        <v>0.54</v>
      </c>
      <c r="AG19" s="85">
        <v>550495</v>
      </c>
      <c r="AH19" s="310">
        <v>0.54</v>
      </c>
      <c r="AI19" s="85">
        <v>550495</v>
      </c>
      <c r="AJ19" s="310">
        <v>0.54</v>
      </c>
      <c r="AK19" s="85">
        <v>550495</v>
      </c>
      <c r="AL19" s="310">
        <v>0.54</v>
      </c>
      <c r="AM19" s="85">
        <v>550495</v>
      </c>
      <c r="AN19" s="310">
        <v>0.54</v>
      </c>
      <c r="AO19" s="85">
        <v>550495</v>
      </c>
      <c r="AP19" s="310">
        <v>0.54</v>
      </c>
      <c r="AQ19" s="85">
        <v>550495</v>
      </c>
      <c r="AR19" s="310">
        <v>0.54</v>
      </c>
      <c r="AS19" s="85">
        <v>550495</v>
      </c>
      <c r="AT19" s="310">
        <v>0.54</v>
      </c>
      <c r="AU19" s="85">
        <v>550495</v>
      </c>
      <c r="AV19" s="310">
        <v>0.54</v>
      </c>
    </row>
    <row r="20" spans="1:48">
      <c r="A20" s="87">
        <v>99</v>
      </c>
      <c r="B20" s="88"/>
      <c r="C20" s="89">
        <v>1188246.17</v>
      </c>
      <c r="D20" s="310">
        <v>1.1599999999999999</v>
      </c>
      <c r="E20" s="89">
        <v>1188246.17</v>
      </c>
      <c r="F20" s="310">
        <v>1.17</v>
      </c>
      <c r="G20" s="89">
        <v>1188246.17</v>
      </c>
      <c r="H20" s="310">
        <v>1.17</v>
      </c>
      <c r="I20" s="89">
        <v>1188246.17</v>
      </c>
      <c r="J20" s="310">
        <v>1.1599999999999999</v>
      </c>
      <c r="K20" s="89">
        <v>1188246.17</v>
      </c>
      <c r="L20" s="310">
        <v>1.1599999999999999</v>
      </c>
      <c r="M20" s="89">
        <v>1188246.17</v>
      </c>
      <c r="N20" s="310">
        <v>1.1599999999999999</v>
      </c>
      <c r="O20" s="89">
        <v>1188246.17</v>
      </c>
      <c r="P20" s="310">
        <v>1.1599999999999999</v>
      </c>
      <c r="Q20" s="89">
        <v>1188246.17</v>
      </c>
      <c r="R20" s="310">
        <v>1.1599999999999999</v>
      </c>
      <c r="S20" s="89">
        <v>1188246.17</v>
      </c>
      <c r="T20" s="310">
        <v>1.17</v>
      </c>
      <c r="U20" s="89">
        <v>1188246.17</v>
      </c>
      <c r="V20" s="310">
        <v>1.17</v>
      </c>
      <c r="W20" s="89">
        <v>1188246.17</v>
      </c>
      <c r="X20" s="310">
        <v>1.17</v>
      </c>
      <c r="Y20" s="89">
        <v>1188246.17</v>
      </c>
      <c r="Z20" s="310">
        <v>1.17</v>
      </c>
      <c r="AA20" s="89">
        <v>1188246.17</v>
      </c>
      <c r="AB20" s="310">
        <v>1.17</v>
      </c>
      <c r="AC20" s="89">
        <v>1188246.17</v>
      </c>
      <c r="AD20" s="310">
        <v>1.17</v>
      </c>
      <c r="AE20" s="89">
        <v>1188246.17</v>
      </c>
      <c r="AF20" s="310">
        <v>1.17</v>
      </c>
      <c r="AG20" s="89">
        <v>1188246.17</v>
      </c>
      <c r="AH20" s="310">
        <v>1.17</v>
      </c>
      <c r="AI20" s="89">
        <v>1188246.17</v>
      </c>
      <c r="AJ20" s="310">
        <v>1.17</v>
      </c>
      <c r="AK20" s="89">
        <v>1188246.17</v>
      </c>
      <c r="AL20" s="310">
        <v>1.17</v>
      </c>
      <c r="AM20" s="89">
        <v>1188246.17</v>
      </c>
      <c r="AN20" s="310">
        <v>1.17</v>
      </c>
      <c r="AO20" s="89">
        <v>1188246.17</v>
      </c>
      <c r="AP20" s="310">
        <v>1.17</v>
      </c>
      <c r="AQ20" s="89">
        <v>1188246.17</v>
      </c>
      <c r="AR20" s="310">
        <v>1.1599999999999999</v>
      </c>
      <c r="AS20" s="89">
        <v>1188246.17</v>
      </c>
      <c r="AT20" s="310">
        <v>1.17</v>
      </c>
      <c r="AU20" s="89">
        <v>1188246.17</v>
      </c>
      <c r="AV20" s="310">
        <v>1.17</v>
      </c>
    </row>
    <row r="21" spans="1:48" ht="16.5" thickBot="1">
      <c r="A21" s="91">
        <v>109</v>
      </c>
      <c r="B21" s="92"/>
      <c r="C21" s="93">
        <v>5267242.53</v>
      </c>
      <c r="D21" s="310">
        <v>5.15</v>
      </c>
      <c r="E21" s="93">
        <v>5267242.53</v>
      </c>
      <c r="F21" s="310">
        <v>5.17</v>
      </c>
      <c r="G21" s="93">
        <v>5267242.53</v>
      </c>
      <c r="H21" s="310">
        <v>5.18</v>
      </c>
      <c r="I21" s="93">
        <v>5267242.53</v>
      </c>
      <c r="J21" s="310">
        <v>5.16</v>
      </c>
      <c r="K21" s="93">
        <v>5267242.53</v>
      </c>
      <c r="L21" s="310">
        <v>5.17</v>
      </c>
      <c r="M21" s="93">
        <v>5267242.53</v>
      </c>
      <c r="N21" s="310">
        <v>5.16</v>
      </c>
      <c r="O21" s="93">
        <v>5267242.53</v>
      </c>
      <c r="P21" s="310">
        <v>5.17</v>
      </c>
      <c r="Q21" s="93">
        <v>5267242.53</v>
      </c>
      <c r="R21" s="310">
        <v>5.16</v>
      </c>
      <c r="S21" s="93">
        <v>5267242.53</v>
      </c>
      <c r="T21" s="310">
        <v>5.2</v>
      </c>
      <c r="U21" s="93">
        <v>5267242.53</v>
      </c>
      <c r="V21" s="310">
        <v>5.2</v>
      </c>
      <c r="W21" s="93">
        <v>5267242.53</v>
      </c>
      <c r="X21" s="310">
        <v>5.2</v>
      </c>
      <c r="Y21" s="93">
        <v>5267242.53</v>
      </c>
      <c r="Z21" s="310">
        <v>5.2</v>
      </c>
      <c r="AA21" s="93">
        <v>5267242.53</v>
      </c>
      <c r="AB21" s="310">
        <v>5.1899999999999995</v>
      </c>
      <c r="AC21" s="93">
        <v>5267242.53</v>
      </c>
      <c r="AD21" s="310">
        <v>5.18</v>
      </c>
      <c r="AE21" s="93">
        <v>5267242.53</v>
      </c>
      <c r="AF21" s="310">
        <v>5.19</v>
      </c>
      <c r="AG21" s="93">
        <v>5267242.53</v>
      </c>
      <c r="AH21" s="310">
        <v>5.19</v>
      </c>
      <c r="AI21" s="93">
        <v>5267242.53</v>
      </c>
      <c r="AJ21" s="310">
        <v>5.19</v>
      </c>
      <c r="AK21" s="93">
        <v>5267242.53</v>
      </c>
      <c r="AL21" s="310">
        <v>5.17</v>
      </c>
      <c r="AM21" s="93">
        <v>5267242.53</v>
      </c>
      <c r="AN21" s="310">
        <v>5.17</v>
      </c>
      <c r="AO21" s="93">
        <v>5267242.53</v>
      </c>
      <c r="AP21" s="310">
        <v>5.18</v>
      </c>
      <c r="AQ21" s="93">
        <v>5267242.53</v>
      </c>
      <c r="AR21" s="310">
        <v>5.16</v>
      </c>
      <c r="AS21" s="93">
        <v>5267242.53</v>
      </c>
      <c r="AT21" s="310">
        <v>5.17</v>
      </c>
      <c r="AU21" s="93">
        <v>5267242.53</v>
      </c>
      <c r="AV21" s="310">
        <v>5.17</v>
      </c>
    </row>
    <row r="22" spans="1:48" ht="16.5" thickBot="1">
      <c r="A22" s="903" t="s">
        <v>44</v>
      </c>
      <c r="B22" s="904"/>
      <c r="C22" s="81">
        <f t="shared" ref="C22:H22" si="14">SUM(C19:C21)</f>
        <v>7005983.7000000002</v>
      </c>
      <c r="D22" s="305">
        <f t="shared" si="14"/>
        <v>6.8500000000000005</v>
      </c>
      <c r="E22" s="81">
        <f t="shared" si="14"/>
        <v>7005983.7000000002</v>
      </c>
      <c r="F22" s="305">
        <f t="shared" si="14"/>
        <v>6.88</v>
      </c>
      <c r="G22" s="81">
        <f t="shared" si="14"/>
        <v>7005983.7000000002</v>
      </c>
      <c r="H22" s="305">
        <f t="shared" si="14"/>
        <v>6.89</v>
      </c>
      <c r="I22" s="81">
        <f t="shared" ref="I22:N22" si="15">SUM(I19:I21)</f>
        <v>7005983.7000000002</v>
      </c>
      <c r="J22" s="305">
        <f t="shared" si="15"/>
        <v>6.86</v>
      </c>
      <c r="K22" s="81">
        <f t="shared" si="15"/>
        <v>7005983.7000000002</v>
      </c>
      <c r="L22" s="305">
        <f t="shared" si="15"/>
        <v>6.87</v>
      </c>
      <c r="M22" s="81">
        <f t="shared" si="15"/>
        <v>7005983.7000000002</v>
      </c>
      <c r="N22" s="305">
        <f t="shared" si="15"/>
        <v>6.86</v>
      </c>
      <c r="O22" s="81">
        <f t="shared" ref="O22:T22" si="16">SUM(O19:O21)</f>
        <v>7005983.7000000002</v>
      </c>
      <c r="P22" s="305">
        <f t="shared" si="16"/>
        <v>6.87</v>
      </c>
      <c r="Q22" s="81">
        <f t="shared" si="16"/>
        <v>7005983.7000000002</v>
      </c>
      <c r="R22" s="305">
        <f t="shared" si="16"/>
        <v>6.86</v>
      </c>
      <c r="S22" s="81">
        <f t="shared" si="16"/>
        <v>7005983.7000000002</v>
      </c>
      <c r="T22" s="305">
        <f t="shared" si="16"/>
        <v>6.91</v>
      </c>
      <c r="U22" s="81">
        <f t="shared" ref="U22:AD22" si="17">SUM(U19:U21)</f>
        <v>7005983.7000000002</v>
      </c>
      <c r="V22" s="305">
        <f t="shared" si="17"/>
        <v>6.91</v>
      </c>
      <c r="W22" s="81">
        <f t="shared" si="17"/>
        <v>7005983.7000000002</v>
      </c>
      <c r="X22" s="305">
        <f t="shared" si="17"/>
        <v>6.91</v>
      </c>
      <c r="Y22" s="81">
        <f t="shared" si="17"/>
        <v>7005983.7000000002</v>
      </c>
      <c r="Z22" s="305">
        <f t="shared" si="17"/>
        <v>6.91</v>
      </c>
      <c r="AA22" s="81">
        <f t="shared" si="17"/>
        <v>7005983.7000000002</v>
      </c>
      <c r="AB22" s="305">
        <f t="shared" si="17"/>
        <v>6.8999999999999995</v>
      </c>
      <c r="AC22" s="81">
        <f t="shared" si="17"/>
        <v>7005983.7000000002</v>
      </c>
      <c r="AD22" s="305">
        <f t="shared" si="17"/>
        <v>6.89</v>
      </c>
      <c r="AE22" s="81">
        <f t="shared" ref="AE22:AJ22" si="18">SUM(AE19:AE21)</f>
        <v>7005983.7000000002</v>
      </c>
      <c r="AF22" s="305">
        <f t="shared" si="18"/>
        <v>6.9</v>
      </c>
      <c r="AG22" s="81">
        <f t="shared" si="18"/>
        <v>7005983.7000000002</v>
      </c>
      <c r="AH22" s="305">
        <f t="shared" si="18"/>
        <v>6.9</v>
      </c>
      <c r="AI22" s="81">
        <f t="shared" si="18"/>
        <v>7005983.7000000002</v>
      </c>
      <c r="AJ22" s="305">
        <f t="shared" si="18"/>
        <v>6.9</v>
      </c>
      <c r="AK22" s="81">
        <f t="shared" ref="AK22:AP22" si="19">SUM(AK19:AK21)</f>
        <v>7005983.7000000002</v>
      </c>
      <c r="AL22" s="305">
        <f t="shared" si="19"/>
        <v>6.88</v>
      </c>
      <c r="AM22" s="81">
        <f t="shared" si="19"/>
        <v>7005983.7000000002</v>
      </c>
      <c r="AN22" s="305">
        <f t="shared" si="19"/>
        <v>6.88</v>
      </c>
      <c r="AO22" s="81">
        <f t="shared" si="19"/>
        <v>7005983.7000000002</v>
      </c>
      <c r="AP22" s="305">
        <f t="shared" si="19"/>
        <v>6.89</v>
      </c>
      <c r="AQ22" s="81">
        <f t="shared" ref="AQ22:AV22" si="20">SUM(AQ19:AQ21)</f>
        <v>7005983.7000000002</v>
      </c>
      <c r="AR22" s="305">
        <f t="shared" si="20"/>
        <v>6.86</v>
      </c>
      <c r="AS22" s="81">
        <f t="shared" si="20"/>
        <v>7005983.7000000002</v>
      </c>
      <c r="AT22" s="305">
        <f t="shared" si="20"/>
        <v>6.88</v>
      </c>
      <c r="AU22" s="81">
        <f t="shared" si="20"/>
        <v>7005983.7000000002</v>
      </c>
      <c r="AV22" s="305">
        <f t="shared" si="20"/>
        <v>6.88</v>
      </c>
    </row>
    <row r="23" spans="1:48">
      <c r="A23" s="96" t="s">
        <v>45</v>
      </c>
      <c r="B23" s="84" t="s">
        <v>46</v>
      </c>
      <c r="C23" s="47">
        <v>9101288.8499999996</v>
      </c>
      <c r="D23" s="319">
        <v>8.9</v>
      </c>
      <c r="E23" s="47">
        <v>806.45</v>
      </c>
      <c r="F23" s="319">
        <v>0</v>
      </c>
      <c r="G23" s="47">
        <v>806.45</v>
      </c>
      <c r="H23" s="319">
        <v>0</v>
      </c>
      <c r="I23" s="47">
        <v>65902.34</v>
      </c>
      <c r="J23" s="319">
        <v>0.06</v>
      </c>
      <c r="K23" s="47">
        <v>138324.42000000001</v>
      </c>
      <c r="L23" s="319">
        <v>0.14000000000000001</v>
      </c>
      <c r="M23" s="47">
        <v>138324.42000000001</v>
      </c>
      <c r="N23" s="319">
        <v>0.14000000000000001</v>
      </c>
      <c r="O23" s="47">
        <v>138324.42000000001</v>
      </c>
      <c r="P23" s="319">
        <v>0.14000000000000001</v>
      </c>
      <c r="Q23" s="47">
        <v>138324.42000000001</v>
      </c>
      <c r="R23" s="319">
        <v>0.14000000000000001</v>
      </c>
      <c r="S23" s="47">
        <v>146941.73000000001</v>
      </c>
      <c r="T23" s="319">
        <v>0.14000000000000001</v>
      </c>
      <c r="U23" s="47">
        <v>146941.73000000001</v>
      </c>
      <c r="V23" s="319">
        <v>0.14000000000000001</v>
      </c>
      <c r="W23" s="47">
        <v>146941.73000000001</v>
      </c>
      <c r="X23" s="319">
        <v>0.14000000000000001</v>
      </c>
      <c r="Y23" s="384">
        <v>941.73</v>
      </c>
      <c r="Z23" s="319">
        <v>0</v>
      </c>
      <c r="AA23" s="384">
        <v>941.73</v>
      </c>
      <c r="AB23" s="319">
        <v>0</v>
      </c>
      <c r="AC23" s="384">
        <v>941.73</v>
      </c>
      <c r="AD23" s="319">
        <v>0</v>
      </c>
      <c r="AE23" s="384">
        <v>941.73</v>
      </c>
      <c r="AF23" s="319">
        <v>0</v>
      </c>
      <c r="AG23" s="384">
        <v>941.73</v>
      </c>
      <c r="AH23" s="319">
        <v>0</v>
      </c>
      <c r="AI23" s="384">
        <v>234249.13</v>
      </c>
      <c r="AJ23" s="319">
        <v>0.23</v>
      </c>
      <c r="AK23" s="384">
        <v>234249.13</v>
      </c>
      <c r="AL23" s="319">
        <v>0.23</v>
      </c>
      <c r="AM23" s="384">
        <v>234249.13</v>
      </c>
      <c r="AN23" s="319">
        <v>0.23</v>
      </c>
      <c r="AO23" s="384">
        <v>234249.13</v>
      </c>
      <c r="AP23" s="319">
        <v>0.23</v>
      </c>
      <c r="AQ23" s="384">
        <v>282249.13</v>
      </c>
      <c r="AR23" s="384">
        <v>0.28000000000000003</v>
      </c>
      <c r="AS23" s="384">
        <v>249.13</v>
      </c>
      <c r="AT23" s="384">
        <v>0</v>
      </c>
      <c r="AU23" s="384">
        <v>249.13</v>
      </c>
      <c r="AV23" s="384">
        <v>0</v>
      </c>
    </row>
    <row r="24" spans="1:48">
      <c r="A24" s="99" t="s">
        <v>45</v>
      </c>
      <c r="B24" s="88" t="s">
        <v>46</v>
      </c>
      <c r="C24" s="47">
        <v>7620.05</v>
      </c>
      <c r="D24" s="320">
        <v>0.01</v>
      </c>
      <c r="E24" s="47">
        <v>2704.27</v>
      </c>
      <c r="F24" s="320">
        <v>0</v>
      </c>
      <c r="G24" s="47">
        <v>2204.27</v>
      </c>
      <c r="H24" s="320">
        <v>0</v>
      </c>
      <c r="I24" s="47">
        <v>727.61</v>
      </c>
      <c r="J24" s="320">
        <v>0</v>
      </c>
      <c r="K24" s="47">
        <v>17706.61</v>
      </c>
      <c r="L24" s="320">
        <v>0.02</v>
      </c>
      <c r="M24" s="47">
        <v>17706.61</v>
      </c>
      <c r="N24" s="320">
        <v>0.02</v>
      </c>
      <c r="O24" s="47">
        <v>17706.61</v>
      </c>
      <c r="P24" s="320">
        <v>0.02</v>
      </c>
      <c r="Q24" s="47">
        <v>17706.61</v>
      </c>
      <c r="R24" s="320">
        <v>0.02</v>
      </c>
      <c r="S24" s="47">
        <v>26236.61</v>
      </c>
      <c r="T24" s="320">
        <v>0.03</v>
      </c>
      <c r="U24" s="384">
        <v>5642.08</v>
      </c>
      <c r="V24" s="320">
        <v>0.01</v>
      </c>
      <c r="W24" s="384">
        <v>5642.08</v>
      </c>
      <c r="X24" s="320">
        <v>0.01</v>
      </c>
      <c r="Y24" s="384">
        <v>3312.7</v>
      </c>
      <c r="Z24" s="320">
        <v>0</v>
      </c>
      <c r="AA24" s="384">
        <v>3312.7</v>
      </c>
      <c r="AB24" s="320">
        <v>0</v>
      </c>
      <c r="AC24" s="384">
        <v>4581.7</v>
      </c>
      <c r="AD24" s="320">
        <v>0</v>
      </c>
      <c r="AE24" s="384">
        <v>932.88</v>
      </c>
      <c r="AF24" s="320">
        <v>0</v>
      </c>
      <c r="AG24" s="384">
        <v>4902.78</v>
      </c>
      <c r="AH24" s="320">
        <v>0</v>
      </c>
      <c r="AI24" s="384">
        <v>4902.78</v>
      </c>
      <c r="AJ24" s="320">
        <v>0.01</v>
      </c>
      <c r="AK24" s="384">
        <v>4902.78</v>
      </c>
      <c r="AL24" s="320">
        <v>0</v>
      </c>
      <c r="AM24" s="384">
        <v>4902.78</v>
      </c>
      <c r="AN24" s="320">
        <v>0</v>
      </c>
      <c r="AO24" s="384">
        <v>4902.78</v>
      </c>
      <c r="AP24" s="320">
        <v>0.01</v>
      </c>
      <c r="AQ24" s="384">
        <v>611.80999999999995</v>
      </c>
      <c r="AR24" s="384">
        <v>0</v>
      </c>
      <c r="AS24" s="384">
        <v>506611.81</v>
      </c>
      <c r="AT24" s="384">
        <v>0.5</v>
      </c>
      <c r="AU24" s="384">
        <v>489695.57</v>
      </c>
      <c r="AV24" s="384">
        <v>0.48</v>
      </c>
    </row>
    <row r="25" spans="1:48">
      <c r="A25" s="101"/>
      <c r="B25" s="92"/>
      <c r="C25" s="48">
        <v>4500000</v>
      </c>
      <c r="D25" s="321">
        <v>4.41</v>
      </c>
      <c r="E25" s="48">
        <v>4500000</v>
      </c>
      <c r="F25" s="321">
        <v>4.42</v>
      </c>
      <c r="G25" s="48">
        <v>4500000</v>
      </c>
      <c r="H25" s="321">
        <v>4.43</v>
      </c>
      <c r="I25" s="48">
        <v>4500000</v>
      </c>
      <c r="J25" s="321">
        <v>4.41</v>
      </c>
      <c r="K25" s="48">
        <v>4500000</v>
      </c>
      <c r="L25" s="321">
        <v>4.42</v>
      </c>
      <c r="M25" s="48">
        <v>4500000</v>
      </c>
      <c r="N25" s="321">
        <v>4.41</v>
      </c>
      <c r="O25" s="48">
        <v>4500000</v>
      </c>
      <c r="P25" s="321">
        <v>4.41</v>
      </c>
      <c r="Q25" s="48">
        <v>4500000</v>
      </c>
      <c r="R25" s="321">
        <v>4.4000000000000004</v>
      </c>
      <c r="S25" s="48">
        <v>4500000</v>
      </c>
      <c r="T25" s="321">
        <v>4.4400000000000004</v>
      </c>
      <c r="U25" s="48">
        <v>4500000</v>
      </c>
      <c r="V25" s="321">
        <v>4.43</v>
      </c>
      <c r="W25" s="48">
        <v>4500000</v>
      </c>
      <c r="X25" s="321">
        <v>4.4400000000000004</v>
      </c>
      <c r="Y25" s="48">
        <v>4500000</v>
      </c>
      <c r="Z25" s="321">
        <v>4.4400000000000004</v>
      </c>
      <c r="AA25" s="48">
        <v>4500000</v>
      </c>
      <c r="AB25" s="321">
        <v>4.43</v>
      </c>
      <c r="AC25" s="48">
        <v>4500000</v>
      </c>
      <c r="AD25" s="321">
        <v>4.42</v>
      </c>
      <c r="AE25" s="48">
        <v>4500000</v>
      </c>
      <c r="AF25" s="321">
        <v>4.43</v>
      </c>
      <c r="AG25" s="48">
        <v>4500000</v>
      </c>
      <c r="AH25" s="321">
        <v>4.43</v>
      </c>
      <c r="AI25" s="48">
        <v>4500000</v>
      </c>
      <c r="AJ25" s="321">
        <v>4.43</v>
      </c>
      <c r="AK25" s="48">
        <v>4500000</v>
      </c>
      <c r="AL25" s="321">
        <v>4.42</v>
      </c>
      <c r="AM25" s="48">
        <v>4500000</v>
      </c>
      <c r="AN25" s="321">
        <v>4.42</v>
      </c>
      <c r="AO25" s="48">
        <v>4500000</v>
      </c>
      <c r="AP25" s="321">
        <v>4.42</v>
      </c>
      <c r="AQ25" s="48">
        <v>4500000</v>
      </c>
      <c r="AR25" s="321">
        <v>4.41</v>
      </c>
      <c r="AS25" s="48">
        <v>4500000</v>
      </c>
      <c r="AT25" s="321">
        <v>4.42</v>
      </c>
      <c r="AU25" s="48">
        <v>4500000</v>
      </c>
      <c r="AV25" s="321">
        <v>4.42</v>
      </c>
    </row>
    <row r="26" spans="1:48">
      <c r="A26" s="101"/>
      <c r="B26" s="92"/>
      <c r="C26" s="48">
        <v>8000000</v>
      </c>
      <c r="D26" s="321">
        <v>7.82</v>
      </c>
      <c r="E26" s="48">
        <v>8000000</v>
      </c>
      <c r="F26" s="321">
        <v>7.86</v>
      </c>
      <c r="G26" s="48">
        <v>8000000</v>
      </c>
      <c r="H26" s="321">
        <v>7.86</v>
      </c>
      <c r="I26" s="48">
        <v>8000000</v>
      </c>
      <c r="J26" s="321">
        <v>7.84</v>
      </c>
      <c r="K26" s="48">
        <v>8000000</v>
      </c>
      <c r="L26" s="321">
        <v>7.85</v>
      </c>
      <c r="M26" s="48">
        <v>8000000</v>
      </c>
      <c r="N26" s="321">
        <v>7.83</v>
      </c>
      <c r="O26" s="48">
        <v>8000000</v>
      </c>
      <c r="P26" s="321">
        <v>7.85</v>
      </c>
      <c r="Q26" s="48">
        <v>8000000</v>
      </c>
      <c r="R26" s="321">
        <v>7.83</v>
      </c>
      <c r="S26" s="48">
        <v>8000000</v>
      </c>
      <c r="T26" s="321">
        <v>7.89</v>
      </c>
      <c r="U26" s="48">
        <v>8000000</v>
      </c>
      <c r="V26" s="321">
        <v>7.88</v>
      </c>
      <c r="W26" s="48">
        <v>8000000</v>
      </c>
      <c r="X26" s="321">
        <v>7.89</v>
      </c>
      <c r="Y26" s="48">
        <v>8000000</v>
      </c>
      <c r="Z26" s="321">
        <v>7.89</v>
      </c>
      <c r="AA26" s="48">
        <v>8000000</v>
      </c>
      <c r="AB26" s="321">
        <v>7.87</v>
      </c>
      <c r="AC26" s="48">
        <v>8000000</v>
      </c>
      <c r="AD26" s="321">
        <v>7.86</v>
      </c>
      <c r="AE26" s="48">
        <v>8000000</v>
      </c>
      <c r="AF26" s="321">
        <v>7.88</v>
      </c>
      <c r="AG26" s="48">
        <v>8000000</v>
      </c>
      <c r="AH26" s="321">
        <v>7.88</v>
      </c>
      <c r="AI26" s="48">
        <v>8000000</v>
      </c>
      <c r="AJ26" s="321">
        <v>7.88</v>
      </c>
      <c r="AK26" s="48">
        <v>8000000</v>
      </c>
      <c r="AL26" s="321">
        <v>7.86</v>
      </c>
      <c r="AM26" s="48">
        <v>8000000</v>
      </c>
      <c r="AN26" s="321">
        <v>7.85</v>
      </c>
      <c r="AO26" s="48">
        <v>8000000</v>
      </c>
      <c r="AP26" s="321">
        <v>7.86</v>
      </c>
      <c r="AQ26" s="48">
        <v>8000000</v>
      </c>
      <c r="AR26" s="321">
        <v>7.84</v>
      </c>
      <c r="AS26" s="48">
        <v>8000000</v>
      </c>
      <c r="AT26" s="321">
        <v>7.85</v>
      </c>
      <c r="AU26" s="48">
        <v>8000000</v>
      </c>
      <c r="AV26" s="321">
        <v>7.85</v>
      </c>
    </row>
    <row r="27" spans="1:48" s="107" customFormat="1">
      <c r="A27" s="103"/>
      <c r="B27" s="104"/>
      <c r="C27" s="48">
        <v>3500000</v>
      </c>
      <c r="D27" s="321">
        <v>3.42</v>
      </c>
      <c r="E27" s="48">
        <v>3500000</v>
      </c>
      <c r="F27" s="321">
        <v>3.44</v>
      </c>
      <c r="G27" s="48">
        <v>3500000</v>
      </c>
      <c r="H27" s="321">
        <v>3.44</v>
      </c>
      <c r="I27" s="48">
        <v>3500000</v>
      </c>
      <c r="J27" s="321">
        <v>3.43</v>
      </c>
      <c r="K27" s="48">
        <v>3500000</v>
      </c>
      <c r="L27" s="321">
        <v>3.43</v>
      </c>
      <c r="M27" s="48">
        <v>3500000</v>
      </c>
      <c r="N27" s="321">
        <v>3.43</v>
      </c>
      <c r="O27" s="48">
        <v>3500000</v>
      </c>
      <c r="P27" s="321">
        <v>3.43</v>
      </c>
      <c r="Q27" s="48">
        <v>3500000</v>
      </c>
      <c r="R27" s="321">
        <v>3.43</v>
      </c>
      <c r="S27" s="48">
        <v>3500000</v>
      </c>
      <c r="T27" s="321">
        <v>3.45</v>
      </c>
      <c r="U27" s="48">
        <v>3500000</v>
      </c>
      <c r="V27" s="321">
        <v>3.45</v>
      </c>
      <c r="W27" s="48">
        <v>3500000</v>
      </c>
      <c r="X27" s="321">
        <v>3.45</v>
      </c>
      <c r="Y27" s="48">
        <v>3500000</v>
      </c>
      <c r="Z27" s="321">
        <v>3.45</v>
      </c>
      <c r="AA27" s="48">
        <v>3500000</v>
      </c>
      <c r="AB27" s="321">
        <v>3.45</v>
      </c>
      <c r="AC27" s="48">
        <v>3500000</v>
      </c>
      <c r="AD27" s="321">
        <v>3.44</v>
      </c>
      <c r="AE27" s="48">
        <v>3500000</v>
      </c>
      <c r="AF27" s="321">
        <v>3.45</v>
      </c>
      <c r="AG27" s="48">
        <v>3500000</v>
      </c>
      <c r="AH27" s="321">
        <v>3.45</v>
      </c>
      <c r="AI27" s="48">
        <v>3500000</v>
      </c>
      <c r="AJ27" s="321">
        <v>3.45</v>
      </c>
      <c r="AK27" s="48">
        <v>3500000</v>
      </c>
      <c r="AL27" s="321">
        <v>3.44</v>
      </c>
      <c r="AM27" s="48">
        <v>3500000</v>
      </c>
      <c r="AN27" s="321">
        <v>3.44</v>
      </c>
      <c r="AO27" s="48">
        <v>3500000</v>
      </c>
      <c r="AP27" s="321">
        <v>3.44</v>
      </c>
      <c r="AQ27" s="48">
        <v>3500000</v>
      </c>
      <c r="AR27" s="321">
        <v>3.43</v>
      </c>
      <c r="AS27" s="48">
        <v>3500000</v>
      </c>
      <c r="AT27" s="321">
        <v>3.43</v>
      </c>
      <c r="AU27" s="48">
        <v>3500000</v>
      </c>
      <c r="AV27" s="321">
        <v>3.43</v>
      </c>
    </row>
    <row r="28" spans="1:48" s="107" customFormat="1">
      <c r="A28" s="103"/>
      <c r="B28" s="104"/>
      <c r="C28" s="48">
        <v>4500000</v>
      </c>
      <c r="D28" s="321">
        <v>4.4000000000000004</v>
      </c>
      <c r="E28" s="48">
        <v>4500000</v>
      </c>
      <c r="F28" s="321">
        <v>4.42</v>
      </c>
      <c r="G28" s="48">
        <v>4500000</v>
      </c>
      <c r="H28" s="321">
        <v>4.42</v>
      </c>
      <c r="I28" s="48">
        <v>4500000</v>
      </c>
      <c r="J28" s="321">
        <v>4.41</v>
      </c>
      <c r="K28" s="48">
        <v>4500000</v>
      </c>
      <c r="L28" s="321">
        <v>4.42</v>
      </c>
      <c r="M28" s="48">
        <v>4500000</v>
      </c>
      <c r="N28" s="321">
        <v>4.41</v>
      </c>
      <c r="O28" s="48">
        <v>4500000</v>
      </c>
      <c r="P28" s="321">
        <v>4.41</v>
      </c>
      <c r="Q28" s="48">
        <v>4500000</v>
      </c>
      <c r="R28" s="321">
        <v>4.4000000000000004</v>
      </c>
      <c r="S28" s="48">
        <v>4500000</v>
      </c>
      <c r="T28" s="321">
        <v>4.4400000000000004</v>
      </c>
      <c r="U28" s="48">
        <v>4500000</v>
      </c>
      <c r="V28" s="321">
        <v>4.43</v>
      </c>
      <c r="W28" s="48">
        <v>4500000</v>
      </c>
      <c r="X28" s="321">
        <v>4.4400000000000004</v>
      </c>
      <c r="Y28" s="48">
        <v>4500000</v>
      </c>
      <c r="Z28" s="321">
        <v>4.4400000000000004</v>
      </c>
      <c r="AA28" s="48">
        <v>4500000</v>
      </c>
      <c r="AB28" s="321">
        <v>4.43</v>
      </c>
      <c r="AC28" s="48">
        <v>4500000</v>
      </c>
      <c r="AD28" s="321">
        <v>4.42</v>
      </c>
      <c r="AE28" s="48">
        <v>4500000</v>
      </c>
      <c r="AF28" s="321">
        <v>4.43</v>
      </c>
      <c r="AG28" s="48">
        <v>4500000</v>
      </c>
      <c r="AH28" s="321">
        <v>4.43</v>
      </c>
      <c r="AI28" s="48">
        <v>4500000</v>
      </c>
      <c r="AJ28" s="321">
        <v>4.43</v>
      </c>
      <c r="AK28" s="48">
        <v>4500000</v>
      </c>
      <c r="AL28" s="321">
        <v>4.42</v>
      </c>
      <c r="AM28" s="48">
        <v>4500000</v>
      </c>
      <c r="AN28" s="321">
        <v>4.42</v>
      </c>
      <c r="AO28" s="48">
        <v>4500000</v>
      </c>
      <c r="AP28" s="321">
        <v>4.42</v>
      </c>
      <c r="AQ28" s="48">
        <v>4500000</v>
      </c>
      <c r="AR28" s="321">
        <v>4.41</v>
      </c>
      <c r="AS28" s="48">
        <v>4500000</v>
      </c>
      <c r="AT28" s="321">
        <v>4.42</v>
      </c>
      <c r="AU28" s="48">
        <v>4500000</v>
      </c>
      <c r="AV28" s="321">
        <v>4.42</v>
      </c>
    </row>
    <row r="29" spans="1:48" ht="16.5" thickBot="1">
      <c r="A29" s="101" t="s">
        <v>47</v>
      </c>
      <c r="B29" s="92" t="s">
        <v>46</v>
      </c>
      <c r="C29" s="335">
        <v>280220.79999999999</v>
      </c>
      <c r="D29" s="321">
        <v>0.27</v>
      </c>
      <c r="E29" s="335">
        <v>1320220.8</v>
      </c>
      <c r="F29" s="321">
        <v>1.3</v>
      </c>
      <c r="G29" s="335">
        <v>1320220.8</v>
      </c>
      <c r="H29" s="321">
        <v>1.3</v>
      </c>
      <c r="I29" s="335">
        <v>1320220.8</v>
      </c>
      <c r="J29" s="321">
        <v>1.29</v>
      </c>
      <c r="K29" s="335">
        <v>1320220.8</v>
      </c>
      <c r="L29" s="321">
        <v>1.29</v>
      </c>
      <c r="M29" s="335">
        <v>1320220.8</v>
      </c>
      <c r="N29" s="321">
        <v>1.28</v>
      </c>
      <c r="O29" s="335">
        <v>1320220.8</v>
      </c>
      <c r="P29" s="321">
        <v>1.29</v>
      </c>
      <c r="Q29" s="335">
        <v>1320220.8</v>
      </c>
      <c r="R29" s="321">
        <v>1.29</v>
      </c>
      <c r="S29" s="49">
        <v>1320220.8</v>
      </c>
      <c r="T29" s="321">
        <v>1.3</v>
      </c>
      <c r="U29" s="49">
        <v>1320220.8</v>
      </c>
      <c r="V29" s="321">
        <v>1.3</v>
      </c>
      <c r="W29" s="49">
        <v>1320220.8</v>
      </c>
      <c r="X29" s="321">
        <v>1.3</v>
      </c>
      <c r="Y29" s="49">
        <v>1401220.8</v>
      </c>
      <c r="Z29" s="321">
        <v>1.38</v>
      </c>
      <c r="AA29" s="49">
        <v>1401220.8</v>
      </c>
      <c r="AB29" s="321">
        <v>1.38</v>
      </c>
      <c r="AC29" s="49">
        <v>1401220.8</v>
      </c>
      <c r="AD29" s="321">
        <v>1.38</v>
      </c>
      <c r="AE29" s="49">
        <v>1380220.8</v>
      </c>
      <c r="AF29" s="321">
        <v>1.36</v>
      </c>
      <c r="AG29" s="49">
        <v>1380220.8</v>
      </c>
      <c r="AH29" s="321">
        <v>1.36</v>
      </c>
      <c r="AI29" s="49">
        <v>1380220.8</v>
      </c>
      <c r="AJ29" s="321">
        <v>1.36</v>
      </c>
      <c r="AK29" s="49">
        <v>1380220.8</v>
      </c>
      <c r="AL29" s="321">
        <v>1.36</v>
      </c>
      <c r="AM29" s="49">
        <v>1380220.8</v>
      </c>
      <c r="AN29" s="321">
        <v>1.35</v>
      </c>
      <c r="AO29" s="49">
        <v>1380220.8</v>
      </c>
      <c r="AP29" s="321">
        <v>1.36</v>
      </c>
      <c r="AQ29" s="49">
        <v>1380220.8</v>
      </c>
      <c r="AR29" s="321">
        <v>1.35</v>
      </c>
      <c r="AS29" s="49">
        <v>1150220.8</v>
      </c>
      <c r="AT29" s="321">
        <v>1.1299999999999999</v>
      </c>
      <c r="AU29" s="49">
        <v>1150231.6599999999</v>
      </c>
      <c r="AV29" s="321">
        <v>1.1299999999999999</v>
      </c>
    </row>
    <row r="30" spans="1:48" ht="16.5" thickBot="1">
      <c r="A30" s="905" t="s">
        <v>44</v>
      </c>
      <c r="B30" s="905"/>
      <c r="C30" s="82">
        <f t="shared" ref="C30:H30" si="21">SUM(C23:C29)</f>
        <v>29889129.699999999</v>
      </c>
      <c r="D30" s="305">
        <f t="shared" si="21"/>
        <v>29.23</v>
      </c>
      <c r="E30" s="82">
        <f t="shared" si="21"/>
        <v>21823731.52</v>
      </c>
      <c r="F30" s="305">
        <f t="shared" si="21"/>
        <v>21.44</v>
      </c>
      <c r="G30" s="82">
        <f t="shared" si="21"/>
        <v>21823231.52</v>
      </c>
      <c r="H30" s="305">
        <f t="shared" si="21"/>
        <v>21.45</v>
      </c>
      <c r="I30" s="82">
        <f t="shared" ref="I30:N30" si="22">SUM(I23:I29)</f>
        <v>21886850.75</v>
      </c>
      <c r="J30" s="305">
        <f t="shared" si="22"/>
        <v>21.439999999999998</v>
      </c>
      <c r="K30" s="82">
        <f t="shared" si="22"/>
        <v>21976251.830000002</v>
      </c>
      <c r="L30" s="305">
        <f t="shared" si="22"/>
        <v>21.57</v>
      </c>
      <c r="M30" s="82">
        <f t="shared" si="22"/>
        <v>21976251.830000002</v>
      </c>
      <c r="N30" s="305">
        <f t="shared" si="22"/>
        <v>21.520000000000003</v>
      </c>
      <c r="O30" s="82">
        <f t="shared" ref="O30:T30" si="23">SUM(O23:O29)</f>
        <v>21976251.830000002</v>
      </c>
      <c r="P30" s="305">
        <f t="shared" si="23"/>
        <v>21.549999999999997</v>
      </c>
      <c r="Q30" s="82">
        <f t="shared" si="23"/>
        <v>21976251.830000002</v>
      </c>
      <c r="R30" s="305">
        <f t="shared" si="23"/>
        <v>21.509999999999998</v>
      </c>
      <c r="S30" s="82">
        <f t="shared" si="23"/>
        <v>21993399.140000001</v>
      </c>
      <c r="T30" s="305">
        <f t="shared" si="23"/>
        <v>21.69</v>
      </c>
      <c r="U30" s="82">
        <f t="shared" ref="U30:AD30" si="24">SUM(U23:U29)</f>
        <v>21972804.609999999</v>
      </c>
      <c r="V30" s="305">
        <f t="shared" si="24"/>
        <v>21.64</v>
      </c>
      <c r="W30" s="82">
        <f t="shared" si="24"/>
        <v>21972804.609999999</v>
      </c>
      <c r="X30" s="305">
        <f t="shared" si="24"/>
        <v>21.67</v>
      </c>
      <c r="Y30" s="82">
        <f t="shared" si="24"/>
        <v>21905475.23</v>
      </c>
      <c r="Z30" s="305">
        <f t="shared" si="24"/>
        <v>21.6</v>
      </c>
      <c r="AA30" s="82">
        <f t="shared" si="24"/>
        <v>21905475.23</v>
      </c>
      <c r="AB30" s="305">
        <f t="shared" si="24"/>
        <v>21.56</v>
      </c>
      <c r="AC30" s="82">
        <f t="shared" si="24"/>
        <v>21906744.23</v>
      </c>
      <c r="AD30" s="305">
        <f t="shared" si="24"/>
        <v>21.52</v>
      </c>
      <c r="AE30" s="82">
        <f t="shared" ref="AE30:AJ30" si="25">SUM(AE23:AE29)</f>
        <v>21882095.41</v>
      </c>
      <c r="AF30" s="305">
        <f t="shared" si="25"/>
        <v>21.549999999999997</v>
      </c>
      <c r="AG30" s="82">
        <f t="shared" si="25"/>
        <v>21886065.309999999</v>
      </c>
      <c r="AH30" s="305">
        <f t="shared" si="25"/>
        <v>21.549999999999997</v>
      </c>
      <c r="AI30" s="82">
        <f t="shared" si="25"/>
        <v>22119372.710000001</v>
      </c>
      <c r="AJ30" s="305">
        <f t="shared" si="25"/>
        <v>21.79</v>
      </c>
      <c r="AK30" s="82">
        <f t="shared" ref="AK30:AP30" si="26">SUM(AK23:AK29)</f>
        <v>22119372.710000001</v>
      </c>
      <c r="AL30" s="305">
        <f t="shared" si="26"/>
        <v>21.73</v>
      </c>
      <c r="AM30" s="82">
        <f t="shared" si="26"/>
        <v>22119372.710000001</v>
      </c>
      <c r="AN30" s="305">
        <f t="shared" si="26"/>
        <v>21.71</v>
      </c>
      <c r="AO30" s="82">
        <f t="shared" si="26"/>
        <v>22119372.710000001</v>
      </c>
      <c r="AP30" s="305">
        <f t="shared" si="26"/>
        <v>21.74</v>
      </c>
      <c r="AQ30" s="82">
        <f t="shared" ref="AQ30:AV30" si="27">SUM(AQ23:AQ29)</f>
        <v>22163081.740000002</v>
      </c>
      <c r="AR30" s="305">
        <f t="shared" si="27"/>
        <v>21.720000000000002</v>
      </c>
      <c r="AS30" s="82">
        <f t="shared" si="27"/>
        <v>22157081.740000002</v>
      </c>
      <c r="AT30" s="305">
        <f t="shared" si="27"/>
        <v>21.749999999999996</v>
      </c>
      <c r="AU30" s="82">
        <f t="shared" si="27"/>
        <v>22140176.359999999</v>
      </c>
      <c r="AV30" s="305">
        <f t="shared" si="27"/>
        <v>21.73</v>
      </c>
    </row>
    <row r="31" spans="1:48" ht="16.5" thickBot="1">
      <c r="A31" s="906" t="s">
        <v>48</v>
      </c>
      <c r="B31" s="907"/>
      <c r="C31" s="110"/>
      <c r="D31" s="322"/>
      <c r="E31" s="110"/>
      <c r="F31" s="322"/>
      <c r="G31" s="110"/>
      <c r="H31" s="322"/>
      <c r="I31" s="110"/>
      <c r="J31" s="322"/>
      <c r="K31" s="110"/>
      <c r="L31" s="322"/>
      <c r="M31" s="110"/>
      <c r="N31" s="322"/>
      <c r="O31" s="110"/>
      <c r="P31" s="322"/>
      <c r="Q31" s="110"/>
      <c r="R31" s="322"/>
      <c r="S31" s="110"/>
      <c r="T31" s="322"/>
      <c r="U31" s="110"/>
      <c r="V31" s="322"/>
      <c r="W31" s="110"/>
      <c r="X31" s="322"/>
      <c r="Y31" s="110"/>
      <c r="Z31" s="322"/>
      <c r="AA31" s="110"/>
      <c r="AB31" s="322"/>
      <c r="AC31" s="110"/>
      <c r="AD31" s="322"/>
      <c r="AE31" s="110"/>
      <c r="AF31" s="322"/>
      <c r="AG31" s="110"/>
      <c r="AH31" s="322"/>
      <c r="AI31" s="110"/>
      <c r="AJ31" s="322"/>
      <c r="AK31" s="110"/>
      <c r="AL31" s="322"/>
      <c r="AM31" s="110"/>
      <c r="AN31" s="322"/>
      <c r="AO31" s="110"/>
      <c r="AP31" s="322"/>
      <c r="AQ31" s="110"/>
      <c r="AR31" s="322"/>
      <c r="AS31" s="110"/>
      <c r="AT31" s="322"/>
      <c r="AU31" s="110"/>
      <c r="AV31" s="322"/>
    </row>
    <row r="32" spans="1:48" ht="16.5" thickBot="1">
      <c r="A32" s="908" t="s">
        <v>44</v>
      </c>
      <c r="B32" s="908"/>
      <c r="C32" s="112"/>
      <c r="D32" s="323"/>
      <c r="E32" s="112"/>
      <c r="F32" s="323"/>
      <c r="G32" s="112"/>
      <c r="H32" s="323"/>
      <c r="I32" s="112"/>
      <c r="J32" s="323"/>
      <c r="K32" s="112"/>
      <c r="L32" s="323"/>
      <c r="M32" s="112"/>
      <c r="N32" s="323"/>
      <c r="O32" s="112"/>
      <c r="P32" s="323"/>
      <c r="Q32" s="112"/>
      <c r="R32" s="323"/>
      <c r="S32" s="112"/>
      <c r="T32" s="323"/>
      <c r="U32" s="112"/>
      <c r="V32" s="323"/>
      <c r="W32" s="112"/>
      <c r="X32" s="323"/>
      <c r="Y32" s="112"/>
      <c r="Z32" s="323"/>
      <c r="AA32" s="112"/>
      <c r="AB32" s="323"/>
      <c r="AC32" s="112"/>
      <c r="AD32" s="323"/>
      <c r="AE32" s="112"/>
      <c r="AF32" s="323"/>
      <c r="AG32" s="112"/>
      <c r="AH32" s="323"/>
      <c r="AI32" s="112"/>
      <c r="AJ32" s="323"/>
      <c r="AK32" s="112"/>
      <c r="AL32" s="323"/>
      <c r="AM32" s="112"/>
      <c r="AN32" s="323"/>
      <c r="AO32" s="112"/>
      <c r="AP32" s="323"/>
      <c r="AQ32" s="112"/>
      <c r="AR32" s="323"/>
      <c r="AS32" s="112"/>
      <c r="AT32" s="323"/>
      <c r="AU32" s="112"/>
      <c r="AV32" s="323"/>
    </row>
    <row r="33" spans="1:49">
      <c r="A33" s="114" t="s">
        <v>67</v>
      </c>
      <c r="B33" s="115" t="s">
        <v>74</v>
      </c>
      <c r="C33" s="337"/>
      <c r="D33" s="338"/>
      <c r="E33" s="120">
        <v>300</v>
      </c>
      <c r="F33" s="324"/>
      <c r="G33" s="120">
        <v>300</v>
      </c>
      <c r="H33" s="324"/>
      <c r="I33" s="120">
        <v>300</v>
      </c>
      <c r="J33" s="324"/>
      <c r="K33" s="120">
        <v>300</v>
      </c>
      <c r="L33" s="324"/>
      <c r="M33" s="120">
        <v>300</v>
      </c>
      <c r="N33" s="324"/>
      <c r="O33" s="120">
        <v>300</v>
      </c>
      <c r="P33" s="324"/>
      <c r="Q33" s="120">
        <v>300</v>
      </c>
      <c r="R33" s="324"/>
      <c r="S33" s="120">
        <v>300</v>
      </c>
      <c r="T33" s="324"/>
      <c r="U33" s="120">
        <v>300</v>
      </c>
      <c r="V33" s="324"/>
      <c r="W33" s="120">
        <v>300</v>
      </c>
      <c r="X33" s="324"/>
      <c r="Y33" s="120">
        <v>300</v>
      </c>
      <c r="Z33" s="324"/>
      <c r="AA33" s="120">
        <v>300</v>
      </c>
      <c r="AB33" s="324"/>
      <c r="AC33" s="120">
        <v>300</v>
      </c>
      <c r="AD33" s="324"/>
      <c r="AE33" s="120">
        <v>300</v>
      </c>
      <c r="AF33" s="324"/>
      <c r="AG33" s="120">
        <v>300</v>
      </c>
      <c r="AH33" s="324"/>
      <c r="AI33" s="120">
        <v>300</v>
      </c>
      <c r="AJ33" s="324"/>
      <c r="AK33" s="120">
        <v>300</v>
      </c>
      <c r="AL33" s="324"/>
      <c r="AM33" s="120">
        <v>300</v>
      </c>
      <c r="AN33" s="324"/>
      <c r="AO33" s="120">
        <v>300</v>
      </c>
      <c r="AP33" s="324"/>
      <c r="AQ33" s="400">
        <v>300</v>
      </c>
      <c r="AR33" s="324"/>
      <c r="AS33" s="400">
        <v>300</v>
      </c>
      <c r="AT33" s="324"/>
      <c r="AU33" s="401"/>
      <c r="AV33" s="338"/>
    </row>
    <row r="34" spans="1:49" ht="47.25">
      <c r="A34" s="122" t="s">
        <v>58</v>
      </c>
      <c r="B34" s="123" t="s">
        <v>75</v>
      </c>
      <c r="C34" s="365">
        <v>106410.96</v>
      </c>
      <c r="D34" s="325">
        <v>0.11</v>
      </c>
      <c r="E34" s="365">
        <v>107397.26</v>
      </c>
      <c r="F34" s="325">
        <v>0.11</v>
      </c>
      <c r="G34" s="365">
        <v>108383.56</v>
      </c>
      <c r="H34" s="325">
        <v>0.11</v>
      </c>
      <c r="I34" s="365">
        <v>111342.47</v>
      </c>
      <c r="J34" s="325">
        <v>0.11</v>
      </c>
      <c r="K34" s="365">
        <v>112328.77</v>
      </c>
      <c r="L34" s="325">
        <v>0.11</v>
      </c>
      <c r="M34" s="365">
        <v>113315.07</v>
      </c>
      <c r="N34" s="325">
        <v>0.11</v>
      </c>
      <c r="O34" s="365">
        <v>114301.37</v>
      </c>
      <c r="P34" s="325">
        <v>0.11</v>
      </c>
      <c r="Q34" s="365">
        <v>115287.67</v>
      </c>
      <c r="R34" s="325">
        <v>0.11</v>
      </c>
      <c r="S34" s="381">
        <v>117891.51</v>
      </c>
      <c r="T34" s="325">
        <v>0.12</v>
      </c>
      <c r="U34" s="385">
        <v>118636.72</v>
      </c>
      <c r="V34" s="325">
        <v>0.12</v>
      </c>
      <c r="W34" s="389">
        <v>119618.09</v>
      </c>
      <c r="X34" s="325">
        <v>0.12</v>
      </c>
      <c r="Y34" s="389">
        <v>120599.46</v>
      </c>
      <c r="Z34" s="325">
        <v>0.12</v>
      </c>
      <c r="AA34" s="389">
        <v>121580.83</v>
      </c>
      <c r="AB34" s="325">
        <v>0.12</v>
      </c>
      <c r="AC34" s="389">
        <v>124524.93</v>
      </c>
      <c r="AD34" s="325">
        <v>0.12</v>
      </c>
      <c r="AE34" s="389">
        <v>125506.3</v>
      </c>
      <c r="AF34" s="325">
        <v>0.12</v>
      </c>
      <c r="AG34" s="389">
        <v>126487.67</v>
      </c>
      <c r="AH34" s="325">
        <v>0.13</v>
      </c>
      <c r="AI34" s="389">
        <v>127469.04</v>
      </c>
      <c r="AJ34" s="325">
        <v>0.13</v>
      </c>
      <c r="AK34" s="389">
        <v>128450.41</v>
      </c>
      <c r="AL34" s="325">
        <v>0.13</v>
      </c>
      <c r="AM34" s="389">
        <v>131394.51999999999</v>
      </c>
      <c r="AN34" s="325">
        <v>0.13</v>
      </c>
      <c r="AO34" s="389">
        <v>132375.89000000001</v>
      </c>
      <c r="AP34" s="325">
        <v>0.13</v>
      </c>
      <c r="AQ34" s="398">
        <v>133357.26</v>
      </c>
      <c r="AR34" s="325">
        <v>0.13</v>
      </c>
      <c r="AS34" s="398">
        <v>134338.63</v>
      </c>
      <c r="AT34" s="325">
        <v>0.13</v>
      </c>
      <c r="AU34" s="389">
        <v>135320</v>
      </c>
      <c r="AV34" s="325">
        <v>0.13</v>
      </c>
      <c r="AW34" s="56" t="s">
        <v>97</v>
      </c>
    </row>
    <row r="35" spans="1:49">
      <c r="A35" s="122" t="s">
        <v>33</v>
      </c>
      <c r="B35" s="123" t="s">
        <v>57</v>
      </c>
      <c r="C35" s="116"/>
      <c r="D35" s="326"/>
      <c r="E35" s="116"/>
      <c r="F35" s="326"/>
      <c r="G35" s="116"/>
      <c r="H35" s="326"/>
      <c r="I35" s="116"/>
      <c r="J35" s="326"/>
      <c r="K35" s="116"/>
      <c r="L35" s="326"/>
      <c r="M35" s="116"/>
      <c r="N35" s="326"/>
      <c r="O35" s="116"/>
      <c r="P35" s="326"/>
      <c r="Q35" s="116"/>
      <c r="R35" s="326"/>
      <c r="S35" s="116"/>
      <c r="T35" s="326"/>
      <c r="U35" s="116"/>
      <c r="V35" s="326"/>
      <c r="W35" s="116"/>
      <c r="X35" s="326"/>
      <c r="Y35" s="116"/>
      <c r="Z35" s="326"/>
      <c r="AA35" s="116"/>
      <c r="AB35" s="326"/>
      <c r="AC35" s="116"/>
      <c r="AD35" s="326"/>
      <c r="AE35" s="116"/>
      <c r="AF35" s="326"/>
      <c r="AG35" s="116"/>
      <c r="AH35" s="326"/>
      <c r="AI35" s="116"/>
      <c r="AJ35" s="326"/>
      <c r="AK35" s="116"/>
      <c r="AL35" s="326"/>
      <c r="AM35" s="116"/>
      <c r="AN35" s="326"/>
      <c r="AO35" s="116"/>
      <c r="AP35" s="326"/>
      <c r="AQ35" s="116"/>
      <c r="AR35" s="326"/>
      <c r="AS35" s="116"/>
      <c r="AT35" s="326"/>
      <c r="AU35" s="116"/>
      <c r="AV35" s="326"/>
    </row>
    <row r="36" spans="1:49">
      <c r="A36" s="122" t="s">
        <v>29</v>
      </c>
      <c r="B36" s="123" t="s">
        <v>57</v>
      </c>
      <c r="C36" s="116"/>
      <c r="D36" s="326"/>
      <c r="E36" s="116"/>
      <c r="F36" s="326"/>
      <c r="G36" s="116"/>
      <c r="H36" s="326"/>
      <c r="I36" s="116"/>
      <c r="J36" s="326"/>
      <c r="K36" s="116"/>
      <c r="L36" s="326"/>
      <c r="M36" s="116"/>
      <c r="N36" s="326"/>
      <c r="O36" s="116"/>
      <c r="P36" s="326"/>
      <c r="Q36" s="116"/>
      <c r="R36" s="326"/>
      <c r="S36" s="116"/>
      <c r="T36" s="326"/>
      <c r="U36" s="116"/>
      <c r="V36" s="326"/>
      <c r="W36" s="116"/>
      <c r="X36" s="326"/>
      <c r="Y36" s="116"/>
      <c r="Z36" s="326"/>
      <c r="AA36" s="116"/>
      <c r="AB36" s="326"/>
      <c r="AC36" s="116"/>
      <c r="AD36" s="326"/>
      <c r="AE36" s="116"/>
      <c r="AF36" s="326"/>
      <c r="AG36" s="116"/>
      <c r="AH36" s="326"/>
      <c r="AI36" s="116"/>
      <c r="AJ36" s="326"/>
      <c r="AK36" s="391">
        <v>77366.94</v>
      </c>
      <c r="AL36" s="325">
        <v>0.08</v>
      </c>
      <c r="AM36" s="391">
        <v>77366.94</v>
      </c>
      <c r="AN36" s="325">
        <v>0.08</v>
      </c>
      <c r="AO36" s="391">
        <v>77366.94</v>
      </c>
      <c r="AP36" s="325">
        <v>0.08</v>
      </c>
      <c r="AQ36" s="399">
        <v>77366.94</v>
      </c>
      <c r="AR36" s="325">
        <v>0.08</v>
      </c>
      <c r="AS36" s="399">
        <v>77366.94</v>
      </c>
      <c r="AT36" s="325">
        <v>0.08</v>
      </c>
      <c r="AU36" s="406">
        <v>77366.94</v>
      </c>
      <c r="AV36" s="325">
        <v>0.08</v>
      </c>
      <c r="AW36" s="56" t="s">
        <v>97</v>
      </c>
    </row>
    <row r="37" spans="1:49">
      <c r="A37" s="122" t="s">
        <v>37</v>
      </c>
      <c r="B37" s="123" t="s">
        <v>57</v>
      </c>
      <c r="C37" s="116"/>
      <c r="D37" s="326"/>
      <c r="E37" s="116"/>
      <c r="F37" s="326"/>
      <c r="G37" s="116"/>
      <c r="H37" s="326"/>
      <c r="I37" s="116"/>
      <c r="J37" s="326"/>
      <c r="K37" s="116"/>
      <c r="L37" s="326"/>
      <c r="M37" s="116"/>
      <c r="N37" s="326"/>
      <c r="O37" s="116"/>
      <c r="P37" s="326"/>
      <c r="Q37" s="116"/>
      <c r="R37" s="326"/>
      <c r="S37" s="116"/>
      <c r="T37" s="326"/>
      <c r="U37" s="116"/>
      <c r="V37" s="326"/>
      <c r="W37" s="116"/>
      <c r="X37" s="326"/>
      <c r="Y37" s="116"/>
      <c r="Z37" s="326"/>
      <c r="AA37" s="116"/>
      <c r="AB37" s="326"/>
      <c r="AC37" s="116"/>
      <c r="AD37" s="326"/>
      <c r="AE37" s="116"/>
      <c r="AF37" s="326"/>
      <c r="AG37" s="116"/>
      <c r="AH37" s="326"/>
      <c r="AI37" s="116"/>
      <c r="AJ37" s="326"/>
      <c r="AK37" s="116"/>
      <c r="AL37" s="326"/>
      <c r="AM37" s="116"/>
      <c r="AN37" s="326"/>
      <c r="AO37" s="116"/>
      <c r="AP37" s="326"/>
      <c r="AQ37" s="116"/>
      <c r="AR37" s="326"/>
      <c r="AS37" s="116"/>
      <c r="AT37" s="326"/>
      <c r="AU37" s="116"/>
      <c r="AV37" s="326"/>
    </row>
    <row r="38" spans="1:49">
      <c r="A38" s="122" t="s">
        <v>68</v>
      </c>
      <c r="B38" s="123" t="s">
        <v>57</v>
      </c>
      <c r="C38" s="128"/>
      <c r="D38" s="326"/>
      <c r="E38" s="128"/>
      <c r="F38" s="326"/>
      <c r="G38" s="128"/>
      <c r="H38" s="326"/>
      <c r="I38" s="128"/>
      <c r="J38" s="326"/>
      <c r="K38" s="128"/>
      <c r="L38" s="326"/>
      <c r="M38" s="128"/>
      <c r="N38" s="326"/>
      <c r="O38" s="128"/>
      <c r="P38" s="326"/>
      <c r="Q38" s="128"/>
      <c r="R38" s="326"/>
      <c r="S38" s="128"/>
      <c r="T38" s="326"/>
      <c r="U38" s="128"/>
      <c r="V38" s="326"/>
      <c r="W38" s="128"/>
      <c r="X38" s="326"/>
      <c r="Y38" s="128"/>
      <c r="Z38" s="326"/>
      <c r="AA38" s="128"/>
      <c r="AB38" s="326"/>
      <c r="AC38" s="391">
        <v>232140.86</v>
      </c>
      <c r="AD38" s="325">
        <v>0.23</v>
      </c>
      <c r="AE38" s="391">
        <v>232140.86</v>
      </c>
      <c r="AF38" s="325">
        <v>0.23</v>
      </c>
      <c r="AG38" s="389">
        <v>232140.86</v>
      </c>
      <c r="AH38" s="325">
        <v>0.23</v>
      </c>
      <c r="AI38" s="116"/>
      <c r="AJ38" s="326"/>
      <c r="AK38" s="116"/>
      <c r="AL38" s="326"/>
      <c r="AM38" s="116"/>
      <c r="AN38" s="326"/>
      <c r="AO38" s="116"/>
      <c r="AP38" s="326"/>
      <c r="AQ38" s="116"/>
      <c r="AR38" s="326"/>
      <c r="AS38" s="116"/>
      <c r="AT38" s="326"/>
      <c r="AU38" s="116"/>
      <c r="AV38" s="326"/>
    </row>
    <row r="39" spans="1:49">
      <c r="A39" s="129" t="s">
        <v>69</v>
      </c>
      <c r="B39" s="123" t="s">
        <v>57</v>
      </c>
      <c r="C39" s="366">
        <v>244827.24</v>
      </c>
      <c r="D39" s="325">
        <v>0.24</v>
      </c>
      <c r="E39" s="366">
        <v>244594.07</v>
      </c>
      <c r="F39" s="325">
        <v>0.24</v>
      </c>
      <c r="G39" s="366">
        <v>244360.9</v>
      </c>
      <c r="H39" s="325">
        <v>0.24</v>
      </c>
      <c r="I39" s="366">
        <v>243661.39</v>
      </c>
      <c r="J39" s="325">
        <v>0.24</v>
      </c>
      <c r="K39" s="366">
        <v>243428.22</v>
      </c>
      <c r="L39" s="325">
        <v>0.24</v>
      </c>
      <c r="M39" s="366">
        <v>243195.05</v>
      </c>
      <c r="N39" s="325">
        <v>0.24</v>
      </c>
      <c r="O39" s="366">
        <v>242961.89</v>
      </c>
      <c r="P39" s="325">
        <v>0.24</v>
      </c>
      <c r="Q39" s="366">
        <v>242728.72</v>
      </c>
      <c r="R39" s="325">
        <v>0.24</v>
      </c>
      <c r="S39" s="383">
        <v>242029.21</v>
      </c>
      <c r="T39" s="325">
        <v>0.24</v>
      </c>
      <c r="U39" s="386">
        <v>241796.04</v>
      </c>
      <c r="V39" s="325">
        <v>0.24</v>
      </c>
      <c r="W39" s="386">
        <v>241562.87</v>
      </c>
      <c r="X39" s="325">
        <v>0.24</v>
      </c>
      <c r="Y39" s="386">
        <v>241329.7</v>
      </c>
      <c r="Z39" s="325">
        <v>0.24</v>
      </c>
      <c r="AA39" s="386">
        <v>241096.53</v>
      </c>
      <c r="AB39" s="325">
        <v>0.24</v>
      </c>
      <c r="AC39" s="386">
        <v>240397.03</v>
      </c>
      <c r="AD39" s="325">
        <v>0.24</v>
      </c>
      <c r="AE39" s="386">
        <v>240163.86</v>
      </c>
      <c r="AF39" s="325">
        <v>0.24</v>
      </c>
      <c r="AG39" s="386">
        <v>239930.69</v>
      </c>
      <c r="AH39" s="325">
        <v>0.24</v>
      </c>
      <c r="AI39" s="386">
        <v>239697.52</v>
      </c>
      <c r="AJ39" s="325">
        <v>0.24</v>
      </c>
      <c r="AK39" s="386">
        <v>490924.73</v>
      </c>
      <c r="AL39" s="325">
        <v>0.49</v>
      </c>
      <c r="AM39" s="386">
        <v>490225.23</v>
      </c>
      <c r="AN39" s="325">
        <v>0.48</v>
      </c>
      <c r="AO39" s="386">
        <v>489992.06</v>
      </c>
      <c r="AP39" s="325">
        <v>0.48</v>
      </c>
      <c r="AQ39" s="383">
        <v>489758.89</v>
      </c>
      <c r="AR39" s="325">
        <v>0.48</v>
      </c>
      <c r="AS39" s="383">
        <v>489525.72</v>
      </c>
      <c r="AT39" s="325">
        <v>0.48</v>
      </c>
      <c r="AU39" s="383">
        <v>489292.55000000005</v>
      </c>
      <c r="AV39" s="325">
        <v>0.48</v>
      </c>
      <c r="AW39" s="56" t="s">
        <v>97</v>
      </c>
    </row>
    <row r="40" spans="1:49" ht="47.25">
      <c r="A40" s="122" t="s">
        <v>70</v>
      </c>
      <c r="B40" s="123" t="s">
        <v>76</v>
      </c>
      <c r="C40" s="364">
        <v>3320000</v>
      </c>
      <c r="D40" s="325">
        <v>3.25</v>
      </c>
      <c r="E40" s="364">
        <v>3320000</v>
      </c>
      <c r="F40" s="325">
        <v>3.25</v>
      </c>
      <c r="G40" s="364">
        <v>3320000</v>
      </c>
      <c r="H40" s="325">
        <v>3.25</v>
      </c>
      <c r="I40" s="364">
        <v>3320000</v>
      </c>
      <c r="J40" s="325">
        <v>3.25</v>
      </c>
      <c r="K40" s="364">
        <v>3320000</v>
      </c>
      <c r="L40" s="325">
        <v>3.25</v>
      </c>
      <c r="M40" s="364">
        <v>3320000</v>
      </c>
      <c r="N40" s="325">
        <v>3.25</v>
      </c>
      <c r="O40" s="364">
        <v>3320000</v>
      </c>
      <c r="P40" s="325">
        <v>3.25</v>
      </c>
      <c r="Q40" s="364">
        <v>3320000</v>
      </c>
      <c r="R40" s="325">
        <v>3.24</v>
      </c>
      <c r="S40" s="382">
        <v>3303400</v>
      </c>
      <c r="T40" s="325">
        <v>3.26</v>
      </c>
      <c r="U40" s="382">
        <v>3303400</v>
      </c>
      <c r="V40" s="325">
        <v>3.26</v>
      </c>
      <c r="W40" s="382">
        <v>3303400</v>
      </c>
      <c r="X40" s="325">
        <v>3.26</v>
      </c>
      <c r="Y40" s="382">
        <v>3303400</v>
      </c>
      <c r="Z40" s="325">
        <v>3.26</v>
      </c>
      <c r="AA40" s="382">
        <v>3303400</v>
      </c>
      <c r="AB40" s="325">
        <v>3.26</v>
      </c>
      <c r="AC40" s="382">
        <v>3303400</v>
      </c>
      <c r="AD40" s="325">
        <v>3.25</v>
      </c>
      <c r="AE40" s="382">
        <v>3303400</v>
      </c>
      <c r="AF40" s="325">
        <v>3.25</v>
      </c>
      <c r="AG40" s="382">
        <v>3303400</v>
      </c>
      <c r="AH40" s="325">
        <v>3.25</v>
      </c>
      <c r="AI40" s="382">
        <v>3303400</v>
      </c>
      <c r="AJ40" s="325">
        <v>3.25</v>
      </c>
      <c r="AK40" s="382">
        <v>3303400</v>
      </c>
      <c r="AL40" s="325">
        <v>3.25</v>
      </c>
      <c r="AM40" s="382">
        <v>3303400</v>
      </c>
      <c r="AN40" s="325">
        <v>3.24</v>
      </c>
      <c r="AO40" s="382">
        <v>3303400</v>
      </c>
      <c r="AP40" s="325">
        <v>3.24</v>
      </c>
      <c r="AQ40" s="382">
        <v>3203900</v>
      </c>
      <c r="AR40" s="325">
        <v>3.14</v>
      </c>
      <c r="AS40" s="382">
        <v>3203900</v>
      </c>
      <c r="AT40" s="325">
        <v>3.14</v>
      </c>
      <c r="AU40" s="403">
        <v>3203900</v>
      </c>
      <c r="AV40" s="325">
        <v>3.14</v>
      </c>
      <c r="AW40" s="56" t="s">
        <v>97</v>
      </c>
    </row>
    <row r="41" spans="1:49" ht="47.25">
      <c r="A41" s="122" t="s">
        <v>71</v>
      </c>
      <c r="B41" s="123" t="s">
        <v>57</v>
      </c>
      <c r="C41" s="116"/>
      <c r="D41" s="326"/>
      <c r="E41" s="116"/>
      <c r="F41" s="326"/>
      <c r="G41" s="116"/>
      <c r="H41" s="326"/>
      <c r="I41" s="116"/>
      <c r="J41" s="326"/>
      <c r="K41" s="116"/>
      <c r="L41" s="326"/>
      <c r="M41" s="116"/>
      <c r="N41" s="326"/>
      <c r="O41" s="116"/>
      <c r="P41" s="326"/>
      <c r="Q41" s="116"/>
      <c r="R41" s="326"/>
      <c r="S41" s="116"/>
      <c r="T41" s="326"/>
      <c r="U41" s="116"/>
      <c r="V41" s="326"/>
      <c r="W41" s="116"/>
      <c r="X41" s="326"/>
      <c r="Y41" s="116"/>
      <c r="Z41" s="326"/>
      <c r="AA41" s="116"/>
      <c r="AB41" s="326"/>
      <c r="AC41" s="116"/>
      <c r="AD41" s="326"/>
      <c r="AE41" s="116"/>
      <c r="AF41" s="326"/>
      <c r="AG41" s="116"/>
      <c r="AH41" s="326"/>
      <c r="AI41" s="116"/>
      <c r="AJ41" s="326"/>
      <c r="AK41" s="116"/>
      <c r="AL41" s="326"/>
      <c r="AM41" s="116"/>
      <c r="AN41" s="326"/>
      <c r="AO41" s="116"/>
      <c r="AP41" s="326"/>
      <c r="AQ41" s="116"/>
      <c r="AR41" s="326"/>
      <c r="AS41" s="116"/>
      <c r="AT41" s="326"/>
      <c r="AU41" s="116"/>
      <c r="AV41" s="326"/>
    </row>
    <row r="42" spans="1:49" ht="16.5" thickBot="1">
      <c r="A42" s="122" t="s">
        <v>49</v>
      </c>
      <c r="B42" s="123" t="s">
        <v>50</v>
      </c>
      <c r="C42" s="361">
        <v>10847.88</v>
      </c>
      <c r="D42" s="325">
        <v>0.01</v>
      </c>
      <c r="E42" s="361">
        <v>10897.88</v>
      </c>
      <c r="F42" s="325">
        <v>0.01</v>
      </c>
      <c r="G42" s="361">
        <v>10897.88</v>
      </c>
      <c r="H42" s="325">
        <v>0.01</v>
      </c>
      <c r="I42" s="361">
        <v>11160.66</v>
      </c>
      <c r="J42" s="325">
        <v>0.01</v>
      </c>
      <c r="K42" s="361">
        <v>11160.66</v>
      </c>
      <c r="L42" s="325">
        <v>0.01</v>
      </c>
      <c r="M42" s="361">
        <v>11160.66</v>
      </c>
      <c r="N42" s="325">
        <v>0.01</v>
      </c>
      <c r="O42" s="361">
        <v>11160.66</v>
      </c>
      <c r="P42" s="325">
        <v>0.01</v>
      </c>
      <c r="Q42" s="361">
        <v>11160.66</v>
      </c>
      <c r="R42" s="325">
        <v>0.01</v>
      </c>
      <c r="S42" s="361">
        <v>11160.66</v>
      </c>
      <c r="T42" s="325">
        <v>0.01</v>
      </c>
      <c r="U42" s="387">
        <v>12069.75</v>
      </c>
      <c r="V42" s="325">
        <v>0.01</v>
      </c>
      <c r="W42" s="387">
        <v>12069.75</v>
      </c>
      <c r="X42" s="325">
        <v>0.01</v>
      </c>
      <c r="Y42" s="387">
        <v>12069.75</v>
      </c>
      <c r="Z42" s="325">
        <v>0.01</v>
      </c>
      <c r="AA42" s="387">
        <v>12069.75</v>
      </c>
      <c r="AB42" s="325">
        <v>0.01</v>
      </c>
      <c r="AC42" s="387">
        <v>12069.75</v>
      </c>
      <c r="AD42" s="325">
        <v>0.01</v>
      </c>
      <c r="AE42" s="387">
        <v>12069.75</v>
      </c>
      <c r="AF42" s="325">
        <v>0.01</v>
      </c>
      <c r="AG42" s="387">
        <v>12069.75</v>
      </c>
      <c r="AH42" s="325">
        <v>0.01</v>
      </c>
      <c r="AI42" s="387">
        <v>12069.75</v>
      </c>
      <c r="AJ42" s="325">
        <v>0.01</v>
      </c>
      <c r="AK42" s="387">
        <v>12069.75</v>
      </c>
      <c r="AL42" s="325">
        <v>0.01</v>
      </c>
      <c r="AM42" s="387">
        <v>12069.75</v>
      </c>
      <c r="AN42" s="325">
        <v>0.01</v>
      </c>
      <c r="AO42" s="387">
        <v>12069.75</v>
      </c>
      <c r="AP42" s="325">
        <v>0.01</v>
      </c>
      <c r="AQ42" s="396">
        <v>12069.75</v>
      </c>
      <c r="AR42" s="325">
        <v>0.01</v>
      </c>
      <c r="AS42" s="396">
        <v>18069.75</v>
      </c>
      <c r="AT42" s="325">
        <v>0.01</v>
      </c>
      <c r="AU42" s="387">
        <v>11122.6</v>
      </c>
      <c r="AV42" s="325">
        <v>0.01</v>
      </c>
      <c r="AW42" s="56" t="s">
        <v>97</v>
      </c>
    </row>
    <row r="43" spans="1:49" ht="47.25">
      <c r="A43" s="122" t="s">
        <v>56</v>
      </c>
      <c r="B43" s="123" t="s">
        <v>77</v>
      </c>
      <c r="C43" s="363">
        <v>9541.2900000000009</v>
      </c>
      <c r="D43" s="325">
        <v>0.01</v>
      </c>
      <c r="E43" s="363">
        <v>9541.2900000000009</v>
      </c>
      <c r="F43" s="325">
        <v>0.01</v>
      </c>
      <c r="G43" s="363">
        <v>9541.2900000000009</v>
      </c>
      <c r="H43" s="325">
        <v>0.01</v>
      </c>
      <c r="I43" s="363">
        <v>9541.2900000000009</v>
      </c>
      <c r="J43" s="325">
        <v>0.01</v>
      </c>
      <c r="K43" s="363">
        <v>9541.2900000000009</v>
      </c>
      <c r="L43" s="325">
        <v>0.01</v>
      </c>
      <c r="M43" s="363">
        <v>9541.2900000000009</v>
      </c>
      <c r="N43" s="325">
        <v>0.01</v>
      </c>
      <c r="O43" s="363">
        <v>9541.2900000000009</v>
      </c>
      <c r="P43" s="325">
        <v>0.01</v>
      </c>
      <c r="Q43" s="363">
        <v>9541.2900000000009</v>
      </c>
      <c r="R43" s="325">
        <v>0.01</v>
      </c>
      <c r="S43" s="363">
        <v>9541.2900000000009</v>
      </c>
      <c r="T43" s="325">
        <v>0.01</v>
      </c>
      <c r="U43" s="388">
        <v>14995.82</v>
      </c>
      <c r="V43" s="325">
        <v>0.01</v>
      </c>
      <c r="W43" s="388">
        <v>14995.82</v>
      </c>
      <c r="X43" s="325">
        <v>0.01</v>
      </c>
      <c r="Y43" s="388">
        <v>14995.82</v>
      </c>
      <c r="Z43" s="325">
        <v>0.01</v>
      </c>
      <c r="AA43" s="388">
        <v>14995.82</v>
      </c>
      <c r="AB43" s="325">
        <v>0.01</v>
      </c>
      <c r="AC43" s="388">
        <v>14995.82</v>
      </c>
      <c r="AD43" s="325">
        <v>0.01</v>
      </c>
      <c r="AE43" s="388">
        <v>14995.82</v>
      </c>
      <c r="AF43" s="325">
        <v>0.02</v>
      </c>
      <c r="AG43" s="388">
        <v>14995.82</v>
      </c>
      <c r="AH43" s="325">
        <v>0.01</v>
      </c>
      <c r="AI43" s="388">
        <v>14995.82</v>
      </c>
      <c r="AJ43" s="325">
        <v>0.02</v>
      </c>
      <c r="AK43" s="388">
        <v>14995.82</v>
      </c>
      <c r="AL43" s="325">
        <v>0.01</v>
      </c>
      <c r="AM43" s="388">
        <v>14995.82</v>
      </c>
      <c r="AN43" s="325">
        <v>0.02</v>
      </c>
      <c r="AO43" s="388">
        <v>14995.82</v>
      </c>
      <c r="AP43" s="325">
        <v>0.02</v>
      </c>
      <c r="AQ43" s="397">
        <v>14995.82</v>
      </c>
      <c r="AR43" s="325">
        <v>0.02</v>
      </c>
      <c r="AS43" s="397">
        <v>14995.82</v>
      </c>
      <c r="AT43" s="325">
        <v>0.02</v>
      </c>
      <c r="AU43" s="404">
        <v>10773.41</v>
      </c>
      <c r="AV43" s="325">
        <v>0.01</v>
      </c>
      <c r="AW43" s="56" t="s">
        <v>97</v>
      </c>
    </row>
    <row r="44" spans="1:49" ht="78.75">
      <c r="A44" s="132" t="s">
        <v>72</v>
      </c>
      <c r="B44" s="123" t="s">
        <v>78</v>
      </c>
      <c r="C44" s="362">
        <v>1253.25</v>
      </c>
      <c r="D44" s="325">
        <v>0</v>
      </c>
      <c r="E44" s="362">
        <v>1253.25</v>
      </c>
      <c r="F44" s="325">
        <v>0</v>
      </c>
      <c r="G44" s="362">
        <v>1253.25</v>
      </c>
      <c r="H44" s="325">
        <v>0</v>
      </c>
      <c r="I44" s="362">
        <v>2829.91</v>
      </c>
      <c r="J44" s="325">
        <v>0.01</v>
      </c>
      <c r="K44" s="362">
        <v>2829.91</v>
      </c>
      <c r="L44" s="325">
        <v>0.01</v>
      </c>
      <c r="M44" s="362">
        <v>2829.91</v>
      </c>
      <c r="N44" s="325">
        <v>0.01</v>
      </c>
      <c r="O44" s="362">
        <v>2829.91</v>
      </c>
      <c r="P44" s="325">
        <v>0.01</v>
      </c>
      <c r="Q44" s="362">
        <v>2829.91</v>
      </c>
      <c r="R44" s="325">
        <v>0.01</v>
      </c>
      <c r="S44" s="362">
        <v>2829.91</v>
      </c>
      <c r="T44" s="325">
        <v>0</v>
      </c>
      <c r="U44" s="362">
        <v>2829.91</v>
      </c>
      <c r="V44" s="325">
        <v>0</v>
      </c>
      <c r="W44" s="362">
        <v>2829.91</v>
      </c>
      <c r="X44" s="325">
        <v>0</v>
      </c>
      <c r="Y44" s="362">
        <v>2829.91</v>
      </c>
      <c r="Z44" s="325">
        <v>0</v>
      </c>
      <c r="AA44" s="362">
        <v>2829.91</v>
      </c>
      <c r="AB44" s="325">
        <v>0</v>
      </c>
      <c r="AC44" s="362">
        <v>2829.91</v>
      </c>
      <c r="AD44" s="325">
        <v>0</v>
      </c>
      <c r="AE44" s="362">
        <v>2829.91</v>
      </c>
      <c r="AF44" s="325">
        <v>0</v>
      </c>
      <c r="AG44" s="362">
        <v>2829.91</v>
      </c>
      <c r="AH44" s="325">
        <v>0</v>
      </c>
      <c r="AI44" s="362">
        <v>2829.91</v>
      </c>
      <c r="AJ44" s="325">
        <v>0</v>
      </c>
      <c r="AK44" s="362">
        <v>2829.91</v>
      </c>
      <c r="AL44" s="325">
        <v>0</v>
      </c>
      <c r="AM44" s="362">
        <v>2829.91</v>
      </c>
      <c r="AN44" s="325">
        <v>0</v>
      </c>
      <c r="AO44" s="362">
        <v>2829.91</v>
      </c>
      <c r="AP44" s="325">
        <v>0</v>
      </c>
      <c r="AQ44" s="345">
        <v>2829.91</v>
      </c>
      <c r="AR44" s="325">
        <v>0</v>
      </c>
      <c r="AS44" s="345">
        <v>2829.91</v>
      </c>
      <c r="AT44" s="325">
        <v>0</v>
      </c>
      <c r="AU44" s="405">
        <v>1518.87</v>
      </c>
      <c r="AV44" s="325">
        <v>0</v>
      </c>
      <c r="AW44" s="56" t="s">
        <v>97</v>
      </c>
    </row>
    <row r="45" spans="1:49" ht="31.5">
      <c r="A45" s="132" t="s">
        <v>51</v>
      </c>
      <c r="B45" s="123" t="s">
        <v>52</v>
      </c>
      <c r="C45" s="368">
        <v>7404.37</v>
      </c>
      <c r="D45" s="325">
        <v>0.01</v>
      </c>
      <c r="E45" s="368">
        <v>7404.37</v>
      </c>
      <c r="F45" s="325">
        <v>0.01</v>
      </c>
      <c r="G45" s="368">
        <v>7404.37</v>
      </c>
      <c r="H45" s="325">
        <v>0.01</v>
      </c>
      <c r="I45" s="368">
        <v>7404.37</v>
      </c>
      <c r="J45" s="325">
        <v>0.01</v>
      </c>
      <c r="K45" s="373"/>
      <c r="L45" s="326"/>
      <c r="M45" s="373"/>
      <c r="N45" s="326"/>
      <c r="O45" s="373"/>
      <c r="P45" s="326"/>
      <c r="Q45" s="373"/>
      <c r="R45" s="326"/>
      <c r="S45" s="373"/>
      <c r="T45" s="326"/>
      <c r="U45" s="373"/>
      <c r="V45" s="326"/>
      <c r="W45" s="373"/>
      <c r="X45" s="326"/>
      <c r="Y45" s="373"/>
      <c r="Z45" s="326"/>
      <c r="AA45" s="373"/>
      <c r="AB45" s="326"/>
      <c r="AC45" s="373"/>
      <c r="AD45" s="326"/>
      <c r="AE45" s="373"/>
      <c r="AF45" s="326"/>
      <c r="AG45" s="373"/>
      <c r="AH45" s="326"/>
      <c r="AI45" s="373"/>
      <c r="AJ45" s="326"/>
      <c r="AK45" s="373"/>
      <c r="AL45" s="326"/>
      <c r="AM45" s="373"/>
      <c r="AN45" s="326"/>
      <c r="AO45" s="373"/>
      <c r="AP45" s="326"/>
      <c r="AQ45" s="373"/>
      <c r="AR45" s="326"/>
      <c r="AS45" s="373"/>
      <c r="AT45" s="326"/>
      <c r="AU45" s="402">
        <v>6596.02</v>
      </c>
      <c r="AV45" s="325">
        <v>0.01</v>
      </c>
      <c r="AW45" s="56" t="s">
        <v>97</v>
      </c>
    </row>
    <row r="46" spans="1:49" ht="31.5">
      <c r="A46" s="133" t="s">
        <v>73</v>
      </c>
      <c r="B46" s="134" t="s">
        <v>53</v>
      </c>
      <c r="C46" s="368">
        <v>65017.71</v>
      </c>
      <c r="D46" s="325">
        <v>0.06</v>
      </c>
      <c r="E46" s="368">
        <v>65017.71</v>
      </c>
      <c r="F46" s="325">
        <v>7.0000000000000007E-2</v>
      </c>
      <c r="G46" s="368">
        <v>65017.71</v>
      </c>
      <c r="H46" s="325">
        <v>0.06</v>
      </c>
      <c r="I46" s="368">
        <v>65017.71</v>
      </c>
      <c r="J46" s="325">
        <v>0.06</v>
      </c>
      <c r="K46" s="373"/>
      <c r="L46" s="326"/>
      <c r="M46" s="373"/>
      <c r="N46" s="326"/>
      <c r="O46" s="373"/>
      <c r="P46" s="326"/>
      <c r="Q46" s="373"/>
      <c r="R46" s="326"/>
      <c r="S46" s="373"/>
      <c r="T46" s="326"/>
      <c r="U46" s="373"/>
      <c r="V46" s="326"/>
      <c r="W46" s="373"/>
      <c r="X46" s="326"/>
      <c r="Y46" s="373"/>
      <c r="Z46" s="326"/>
      <c r="AA46" s="373"/>
      <c r="AB46" s="326"/>
      <c r="AC46" s="373"/>
      <c r="AD46" s="326"/>
      <c r="AE46" s="373"/>
      <c r="AF46" s="326"/>
      <c r="AG46" s="373"/>
      <c r="AH46" s="326"/>
      <c r="AI46" s="373"/>
      <c r="AJ46" s="326"/>
      <c r="AK46" s="373"/>
      <c r="AL46" s="326"/>
      <c r="AM46" s="373"/>
      <c r="AN46" s="326"/>
      <c r="AO46" s="373"/>
      <c r="AP46" s="326"/>
      <c r="AQ46" s="373"/>
      <c r="AR46" s="326"/>
      <c r="AS46" s="373"/>
      <c r="AT46" s="326"/>
      <c r="AU46" s="402">
        <v>48799.71</v>
      </c>
      <c r="AV46" s="325">
        <v>0.05</v>
      </c>
      <c r="AW46" s="56" t="s">
        <v>97</v>
      </c>
    </row>
    <row r="47" spans="1:49" ht="31.5">
      <c r="A47" s="122" t="s">
        <v>54</v>
      </c>
      <c r="B47" s="123" t="s">
        <v>79</v>
      </c>
      <c r="C47" s="254">
        <v>3041.31</v>
      </c>
      <c r="D47" s="325"/>
      <c r="E47" s="368">
        <v>3041.31</v>
      </c>
      <c r="F47" s="325"/>
      <c r="G47" s="368">
        <v>3041.31</v>
      </c>
      <c r="H47" s="325"/>
      <c r="I47" s="368">
        <v>3041.31</v>
      </c>
      <c r="J47" s="325"/>
      <c r="K47" s="368">
        <v>3041.31</v>
      </c>
      <c r="L47" s="325"/>
      <c r="M47" s="368">
        <v>3041.31</v>
      </c>
      <c r="N47" s="325"/>
      <c r="O47" s="368">
        <v>3041.31</v>
      </c>
      <c r="P47" s="325"/>
      <c r="Q47" s="368">
        <v>3041.31</v>
      </c>
      <c r="R47" s="325"/>
      <c r="S47" s="373"/>
      <c r="T47" s="326"/>
      <c r="U47" s="373"/>
      <c r="V47" s="326"/>
      <c r="W47" s="373"/>
      <c r="X47" s="326"/>
      <c r="Y47" s="373"/>
      <c r="Z47" s="326"/>
      <c r="AA47" s="373"/>
      <c r="AB47" s="326"/>
      <c r="AC47" s="373"/>
      <c r="AD47" s="326"/>
      <c r="AE47" s="373"/>
      <c r="AF47" s="326"/>
      <c r="AG47" s="373"/>
      <c r="AH47" s="326"/>
      <c r="AI47" s="373"/>
      <c r="AJ47" s="326"/>
      <c r="AK47" s="373"/>
      <c r="AL47" s="326"/>
      <c r="AM47" s="373"/>
      <c r="AN47" s="326"/>
      <c r="AO47" s="373"/>
      <c r="AP47" s="326"/>
      <c r="AQ47" s="373"/>
      <c r="AR47" s="326"/>
      <c r="AS47" s="373"/>
      <c r="AT47" s="326"/>
      <c r="AU47" s="402">
        <v>2564.64</v>
      </c>
      <c r="AV47" s="325">
        <v>0</v>
      </c>
      <c r="AW47" s="56" t="s">
        <v>97</v>
      </c>
    </row>
    <row r="48" spans="1:49" ht="32.25" thickBot="1">
      <c r="A48" s="135" t="s">
        <v>55</v>
      </c>
      <c r="B48" s="223" t="s">
        <v>80</v>
      </c>
      <c r="C48" s="336">
        <v>0</v>
      </c>
      <c r="D48" s="325"/>
      <c r="E48" s="336">
        <v>0</v>
      </c>
      <c r="F48" s="325"/>
      <c r="G48" s="336">
        <v>0</v>
      </c>
      <c r="H48" s="325"/>
      <c r="I48" s="336">
        <v>0</v>
      </c>
      <c r="J48" s="325"/>
      <c r="K48" s="336">
        <v>0</v>
      </c>
      <c r="L48" s="325"/>
      <c r="M48" s="336">
        <v>0</v>
      </c>
      <c r="N48" s="325"/>
      <c r="O48" s="336">
        <v>0</v>
      </c>
      <c r="P48" s="325"/>
      <c r="Q48" s="336">
        <v>0</v>
      </c>
      <c r="R48" s="325"/>
      <c r="S48" s="336">
        <v>0</v>
      </c>
      <c r="T48" s="325"/>
      <c r="U48" s="336">
        <v>0</v>
      </c>
      <c r="V48" s="325"/>
      <c r="W48" s="336">
        <v>0</v>
      </c>
      <c r="X48" s="325"/>
      <c r="Y48" s="336">
        <v>0</v>
      </c>
      <c r="Z48" s="325"/>
      <c r="AA48" s="336">
        <v>0</v>
      </c>
      <c r="AB48" s="325"/>
      <c r="AC48" s="336">
        <v>0</v>
      </c>
      <c r="AD48" s="325"/>
      <c r="AE48" s="336">
        <v>0</v>
      </c>
      <c r="AF48" s="325"/>
      <c r="AG48" s="336">
        <v>0</v>
      </c>
      <c r="AH48" s="325"/>
      <c r="AI48" s="336">
        <v>0</v>
      </c>
      <c r="AJ48" s="325"/>
      <c r="AK48" s="336">
        <v>0</v>
      </c>
      <c r="AL48" s="325"/>
      <c r="AM48" s="336">
        <v>0</v>
      </c>
      <c r="AN48" s="325"/>
      <c r="AO48" s="336">
        <v>0</v>
      </c>
      <c r="AP48" s="325"/>
      <c r="AQ48" s="336">
        <v>0</v>
      </c>
      <c r="AR48" s="325"/>
      <c r="AS48" s="336">
        <v>0</v>
      </c>
      <c r="AT48" s="325"/>
      <c r="AU48" s="336">
        <v>0</v>
      </c>
      <c r="AV48" s="325"/>
    </row>
    <row r="49" spans="1:49" ht="60.75" thickBot="1">
      <c r="A49" s="221" t="s">
        <v>82</v>
      </c>
      <c r="B49" s="222" t="s">
        <v>81</v>
      </c>
      <c r="C49" s="365">
        <v>39123.29</v>
      </c>
      <c r="D49" s="325">
        <v>0.04</v>
      </c>
      <c r="E49" s="365">
        <v>39890.410000000003</v>
      </c>
      <c r="F49" s="325">
        <v>0.04</v>
      </c>
      <c r="G49" s="365">
        <v>40657.53</v>
      </c>
      <c r="H49" s="325">
        <v>0.04</v>
      </c>
      <c r="I49" s="365">
        <v>42958.9</v>
      </c>
      <c r="J49" s="325">
        <v>0.04</v>
      </c>
      <c r="K49" s="365">
        <v>43726.03</v>
      </c>
      <c r="L49" s="325">
        <v>0.04</v>
      </c>
      <c r="M49" s="365">
        <v>44493.15</v>
      </c>
      <c r="N49" s="325">
        <v>0.04</v>
      </c>
      <c r="O49" s="365">
        <v>45260.27</v>
      </c>
      <c r="P49" s="325">
        <v>0.05</v>
      </c>
      <c r="Q49" s="365">
        <v>46027.4</v>
      </c>
      <c r="R49" s="325">
        <v>0.05</v>
      </c>
      <c r="S49" s="380">
        <v>48087.12</v>
      </c>
      <c r="T49" s="325">
        <v>0.05</v>
      </c>
      <c r="U49" s="385">
        <v>48850.41</v>
      </c>
      <c r="V49" s="325">
        <v>0.05</v>
      </c>
      <c r="W49" s="389">
        <v>49613.7</v>
      </c>
      <c r="X49" s="325">
        <v>0.05</v>
      </c>
      <c r="Y49" s="389">
        <v>50376.99</v>
      </c>
      <c r="Z49" s="325">
        <v>0.05</v>
      </c>
      <c r="AA49" s="389">
        <v>51140.27</v>
      </c>
      <c r="AB49" s="325">
        <v>0.05</v>
      </c>
      <c r="AC49" s="389">
        <v>53430.14</v>
      </c>
      <c r="AD49" s="325">
        <v>0.05</v>
      </c>
      <c r="AE49" s="389">
        <v>54193.42</v>
      </c>
      <c r="AF49" s="325">
        <v>0.05</v>
      </c>
      <c r="AG49" s="389">
        <v>54956.71</v>
      </c>
      <c r="AH49" s="325">
        <v>0.05</v>
      </c>
      <c r="AI49" s="389">
        <v>55720</v>
      </c>
      <c r="AJ49" s="325">
        <v>0.06</v>
      </c>
      <c r="AK49" s="389">
        <v>56483.29</v>
      </c>
      <c r="AL49" s="325">
        <v>0.06</v>
      </c>
      <c r="AM49" s="389">
        <v>58773.15</v>
      </c>
      <c r="AN49" s="325">
        <v>0.06</v>
      </c>
      <c r="AO49" s="389">
        <v>59536.44</v>
      </c>
      <c r="AP49" s="325">
        <v>0.06</v>
      </c>
      <c r="AQ49" s="398">
        <v>60299.73</v>
      </c>
      <c r="AR49" s="325">
        <v>0.06</v>
      </c>
      <c r="AS49" s="398">
        <v>61063.01</v>
      </c>
      <c r="AT49" s="325">
        <v>0.06</v>
      </c>
      <c r="AU49" s="389">
        <v>61826.3</v>
      </c>
      <c r="AV49" s="325">
        <v>0.06</v>
      </c>
      <c r="AW49" s="56" t="s">
        <v>97</v>
      </c>
    </row>
    <row r="50" spans="1:49" ht="16.5" thickBot="1">
      <c r="A50" s="260" t="s">
        <v>83</v>
      </c>
      <c r="B50" s="220"/>
      <c r="C50" s="206">
        <v>55452.05</v>
      </c>
      <c r="D50" s="325">
        <v>0.05</v>
      </c>
      <c r="E50" s="365">
        <v>57863.01</v>
      </c>
      <c r="F50" s="325">
        <v>0.06</v>
      </c>
      <c r="G50" s="365">
        <v>60273.97</v>
      </c>
      <c r="H50" s="325">
        <v>0.06</v>
      </c>
      <c r="I50" s="365">
        <v>2410.96</v>
      </c>
      <c r="J50" s="325">
        <v>0</v>
      </c>
      <c r="K50" s="365">
        <v>4821.92</v>
      </c>
      <c r="L50" s="325">
        <v>0.01</v>
      </c>
      <c r="M50" s="365">
        <v>7232.88</v>
      </c>
      <c r="N50" s="325">
        <v>0.01</v>
      </c>
      <c r="O50" s="365">
        <v>9643.84</v>
      </c>
      <c r="P50" s="325">
        <v>0.01</v>
      </c>
      <c r="Q50" s="365">
        <v>12054.79</v>
      </c>
      <c r="R50" s="325">
        <v>0.01</v>
      </c>
      <c r="S50" s="380">
        <v>19191.23</v>
      </c>
      <c r="T50" s="325">
        <v>0.02</v>
      </c>
      <c r="U50" s="385">
        <v>21590.14</v>
      </c>
      <c r="V50" s="325">
        <v>0.02</v>
      </c>
      <c r="W50" s="389">
        <v>23989.040000000001</v>
      </c>
      <c r="X50" s="325">
        <v>0.02</v>
      </c>
      <c r="Y50" s="389">
        <v>26387.95</v>
      </c>
      <c r="Z50" s="325">
        <v>0.03</v>
      </c>
      <c r="AA50" s="389">
        <v>28786.85</v>
      </c>
      <c r="AB50" s="325">
        <v>0.03</v>
      </c>
      <c r="AC50" s="389">
        <v>35983.56</v>
      </c>
      <c r="AD50" s="325">
        <v>0.04</v>
      </c>
      <c r="AE50" s="389">
        <v>38382.47</v>
      </c>
      <c r="AF50" s="325">
        <v>0.04</v>
      </c>
      <c r="AG50" s="389">
        <v>40781.370000000003</v>
      </c>
      <c r="AH50" s="325">
        <v>0.04</v>
      </c>
      <c r="AI50" s="389">
        <v>43180.27</v>
      </c>
      <c r="AJ50" s="325">
        <v>0.04</v>
      </c>
      <c r="AK50" s="389">
        <v>45579.18</v>
      </c>
      <c r="AL50" s="325">
        <v>0.04</v>
      </c>
      <c r="AM50" s="389">
        <v>52775.89</v>
      </c>
      <c r="AN50" s="325">
        <v>0.05</v>
      </c>
      <c r="AO50" s="389">
        <v>55174.79</v>
      </c>
      <c r="AP50" s="325">
        <v>0.05</v>
      </c>
      <c r="AQ50" s="398">
        <v>57573.7</v>
      </c>
      <c r="AR50" s="325">
        <v>0.06</v>
      </c>
      <c r="AS50" s="398">
        <v>59972.6</v>
      </c>
      <c r="AT50" s="325">
        <v>0.06</v>
      </c>
      <c r="AU50" s="389">
        <v>62371.51</v>
      </c>
      <c r="AV50" s="325">
        <v>0.06</v>
      </c>
      <c r="AW50" s="56" t="s">
        <v>97</v>
      </c>
    </row>
    <row r="51" spans="1:49" ht="16.5" thickBot="1">
      <c r="A51" s="260" t="s">
        <v>94</v>
      </c>
      <c r="B51" s="295"/>
      <c r="C51" s="367">
        <v>34000</v>
      </c>
      <c r="D51" s="325">
        <v>0.03</v>
      </c>
      <c r="E51" s="367">
        <v>34000</v>
      </c>
      <c r="F51" s="325">
        <v>0.03</v>
      </c>
      <c r="G51" s="367">
        <v>34000</v>
      </c>
      <c r="H51" s="325">
        <v>0.03</v>
      </c>
      <c r="I51" s="367">
        <v>34000</v>
      </c>
      <c r="J51" s="325">
        <v>0.03</v>
      </c>
      <c r="K51" s="367">
        <v>34000</v>
      </c>
      <c r="L51" s="325">
        <v>0.04</v>
      </c>
      <c r="M51" s="367">
        <v>34000</v>
      </c>
      <c r="N51" s="325">
        <v>0.03</v>
      </c>
      <c r="O51" s="367">
        <v>34000</v>
      </c>
      <c r="P51" s="325">
        <v>0.03</v>
      </c>
      <c r="Q51" s="367">
        <v>34000</v>
      </c>
      <c r="R51" s="325">
        <v>0.03</v>
      </c>
      <c r="S51" s="367">
        <v>34000</v>
      </c>
      <c r="T51" s="325">
        <v>0.03</v>
      </c>
      <c r="U51" s="367">
        <v>34000</v>
      </c>
      <c r="V51" s="325">
        <v>0.03</v>
      </c>
      <c r="W51" s="367">
        <v>34000</v>
      </c>
      <c r="X51" s="325">
        <v>0.03</v>
      </c>
      <c r="Y51" s="367">
        <v>34000</v>
      </c>
      <c r="Z51" s="325">
        <v>0.03</v>
      </c>
      <c r="AA51" s="367">
        <v>34000</v>
      </c>
      <c r="AB51" s="325">
        <v>0.03</v>
      </c>
      <c r="AC51" s="367">
        <v>34000</v>
      </c>
      <c r="AD51" s="325">
        <v>0.03</v>
      </c>
      <c r="AE51" s="367">
        <v>34000</v>
      </c>
      <c r="AF51" s="325">
        <v>0.03</v>
      </c>
      <c r="AG51" s="367">
        <v>34000</v>
      </c>
      <c r="AH51" s="325">
        <v>0.03</v>
      </c>
      <c r="AI51" s="367">
        <v>34000</v>
      </c>
      <c r="AJ51" s="325">
        <v>0.03</v>
      </c>
      <c r="AK51" s="367">
        <v>34000</v>
      </c>
      <c r="AL51" s="325">
        <v>0.03</v>
      </c>
      <c r="AM51" s="367">
        <v>34000</v>
      </c>
      <c r="AN51" s="325">
        <v>0.03</v>
      </c>
      <c r="AO51" s="367">
        <v>34000</v>
      </c>
      <c r="AP51" s="325">
        <v>0.03</v>
      </c>
      <c r="AQ51" s="348">
        <v>34000</v>
      </c>
      <c r="AR51" s="325">
        <v>0.03</v>
      </c>
      <c r="AS51" s="348">
        <v>34000</v>
      </c>
      <c r="AT51" s="325">
        <v>0.03</v>
      </c>
      <c r="AU51" s="348">
        <v>34000</v>
      </c>
      <c r="AV51" s="325">
        <v>0.03</v>
      </c>
      <c r="AW51" s="56" t="s">
        <v>97</v>
      </c>
    </row>
    <row r="52" spans="1:49" s="137" customFormat="1">
      <c r="A52" s="911" t="s">
        <v>95</v>
      </c>
      <c r="B52" s="912"/>
      <c r="C52" s="365">
        <v>1849.32</v>
      </c>
      <c r="D52" s="325">
        <v>0.01</v>
      </c>
      <c r="E52" s="365">
        <v>3698.63</v>
      </c>
      <c r="F52" s="325">
        <v>0.01</v>
      </c>
      <c r="G52" s="365">
        <v>5547.95</v>
      </c>
      <c r="H52" s="325">
        <v>0.02</v>
      </c>
      <c r="I52" s="365">
        <v>11095.89</v>
      </c>
      <c r="J52" s="325">
        <v>0.01</v>
      </c>
      <c r="K52" s="365">
        <v>12945.21</v>
      </c>
      <c r="L52" s="325">
        <v>0.01</v>
      </c>
      <c r="M52" s="365">
        <v>14794.52</v>
      </c>
      <c r="N52" s="325">
        <v>0.02</v>
      </c>
      <c r="O52" s="365">
        <v>16643.84</v>
      </c>
      <c r="P52" s="325">
        <v>0.02</v>
      </c>
      <c r="Q52" s="365">
        <v>18493.150000000001</v>
      </c>
      <c r="R52" s="325">
        <v>0.02</v>
      </c>
      <c r="S52" s="380">
        <v>23920.89</v>
      </c>
      <c r="T52" s="325">
        <v>0.02</v>
      </c>
      <c r="U52" s="385">
        <v>25760.959999999999</v>
      </c>
      <c r="V52" s="325">
        <v>0.02</v>
      </c>
      <c r="W52" s="389">
        <v>27601.03</v>
      </c>
      <c r="X52" s="325">
        <v>0.03</v>
      </c>
      <c r="Y52" s="389">
        <v>29441.1</v>
      </c>
      <c r="Z52" s="325">
        <v>0.03</v>
      </c>
      <c r="AA52" s="389">
        <v>31281.16</v>
      </c>
      <c r="AB52" s="325">
        <v>0.03</v>
      </c>
      <c r="AC52" s="389">
        <v>36801.370000000003</v>
      </c>
      <c r="AD52" s="325">
        <v>0.04</v>
      </c>
      <c r="AE52" s="389">
        <v>38641.440000000002</v>
      </c>
      <c r="AF52" s="325">
        <v>0.04</v>
      </c>
      <c r="AG52" s="389">
        <v>40481.51</v>
      </c>
      <c r="AH52" s="325">
        <v>0.04</v>
      </c>
      <c r="AI52" s="389">
        <v>42321.58</v>
      </c>
      <c r="AJ52" s="325">
        <v>0.04</v>
      </c>
      <c r="AK52" s="389">
        <v>44161.64</v>
      </c>
      <c r="AL52" s="325">
        <v>0.04</v>
      </c>
      <c r="AM52" s="389">
        <v>49681.85</v>
      </c>
      <c r="AN52" s="325">
        <v>0.05</v>
      </c>
      <c r="AO52" s="389">
        <v>51521.919999999998</v>
      </c>
      <c r="AP52" s="325">
        <v>0.05</v>
      </c>
      <c r="AQ52" s="398">
        <v>53361.99</v>
      </c>
      <c r="AR52" s="325">
        <v>0.05</v>
      </c>
      <c r="AS52" s="398">
        <v>55202.05</v>
      </c>
      <c r="AT52" s="325">
        <v>0.06</v>
      </c>
      <c r="AU52" s="389">
        <v>57042.13</v>
      </c>
      <c r="AV52" s="325">
        <v>0.06</v>
      </c>
      <c r="AW52" s="56" t="s">
        <v>97</v>
      </c>
    </row>
    <row r="53" spans="1:49" ht="16.5" thickBot="1">
      <c r="A53" s="893"/>
      <c r="B53" s="894"/>
      <c r="C53" s="140">
        <f t="shared" ref="C53:H53" si="28">SUM(C33:C52)</f>
        <v>3898768.67</v>
      </c>
      <c r="D53" s="140">
        <f t="shared" si="28"/>
        <v>3.819999999999999</v>
      </c>
      <c r="E53" s="140">
        <f t="shared" si="28"/>
        <v>3904899.19</v>
      </c>
      <c r="F53" s="140">
        <f t="shared" si="28"/>
        <v>3.839999999999999</v>
      </c>
      <c r="G53" s="140">
        <f t="shared" si="28"/>
        <v>3910679.72</v>
      </c>
      <c r="H53" s="140">
        <f t="shared" si="28"/>
        <v>3.8399999999999994</v>
      </c>
      <c r="I53" s="140">
        <f t="shared" ref="I53:N53" si="29">SUM(I33:I52)</f>
        <v>3864764.8600000003</v>
      </c>
      <c r="J53" s="140">
        <f t="shared" si="29"/>
        <v>3.7799999999999989</v>
      </c>
      <c r="K53" s="140">
        <f t="shared" si="29"/>
        <v>3798123.3200000003</v>
      </c>
      <c r="L53" s="140">
        <f t="shared" si="29"/>
        <v>3.7299999999999991</v>
      </c>
      <c r="M53" s="140">
        <f t="shared" si="29"/>
        <v>3803903.8400000003</v>
      </c>
      <c r="N53" s="140">
        <f t="shared" si="29"/>
        <v>3.7299999999999991</v>
      </c>
      <c r="O53" s="140">
        <f t="shared" ref="O53:T53" si="30">SUM(O33:O52)</f>
        <v>3809684.38</v>
      </c>
      <c r="P53" s="140">
        <f t="shared" si="30"/>
        <v>3.7399999999999989</v>
      </c>
      <c r="Q53" s="140">
        <f t="shared" si="30"/>
        <v>3815464.9000000004</v>
      </c>
      <c r="R53" s="140">
        <f t="shared" si="30"/>
        <v>3.7299999999999991</v>
      </c>
      <c r="S53" s="140">
        <f t="shared" si="30"/>
        <v>3812351.8200000003</v>
      </c>
      <c r="T53" s="140">
        <f t="shared" si="30"/>
        <v>3.7599999999999989</v>
      </c>
      <c r="U53" s="140">
        <f t="shared" ref="U53:AD53" si="31">SUM(U33:U52)</f>
        <v>3824229.75</v>
      </c>
      <c r="V53" s="140">
        <f t="shared" si="31"/>
        <v>3.7599999999999989</v>
      </c>
      <c r="W53" s="140">
        <f t="shared" si="31"/>
        <v>3829980.21</v>
      </c>
      <c r="X53" s="140">
        <f t="shared" si="31"/>
        <v>3.7699999999999987</v>
      </c>
      <c r="Y53" s="140">
        <f t="shared" si="31"/>
        <v>3835730.6800000006</v>
      </c>
      <c r="Z53" s="140">
        <f t="shared" si="31"/>
        <v>3.7799999999999985</v>
      </c>
      <c r="AA53" s="140">
        <f t="shared" si="31"/>
        <v>3841481.12</v>
      </c>
      <c r="AB53" s="140">
        <f t="shared" si="31"/>
        <v>3.7799999999999985</v>
      </c>
      <c r="AC53" s="140">
        <f t="shared" si="31"/>
        <v>4090873.37</v>
      </c>
      <c r="AD53" s="140">
        <f t="shared" si="31"/>
        <v>4.0199999999999987</v>
      </c>
      <c r="AE53" s="140">
        <f t="shared" ref="AE53:AJ53" si="32">SUM(AE33:AE52)</f>
        <v>4096623.83</v>
      </c>
      <c r="AF53" s="140">
        <f t="shared" si="32"/>
        <v>4.0299999999999994</v>
      </c>
      <c r="AG53" s="140">
        <f t="shared" si="32"/>
        <v>4102374.2899999996</v>
      </c>
      <c r="AH53" s="140">
        <f t="shared" si="32"/>
        <v>4.0299999999999994</v>
      </c>
      <c r="AI53" s="140">
        <f t="shared" si="32"/>
        <v>3875983.89</v>
      </c>
      <c r="AJ53" s="140">
        <f t="shared" si="32"/>
        <v>3.82</v>
      </c>
      <c r="AK53" s="140">
        <f t="shared" ref="AK53:AP53" si="33">SUM(AK33:AK52)</f>
        <v>4210561.67</v>
      </c>
      <c r="AL53" s="140">
        <f t="shared" si="33"/>
        <v>4.1399999999999997</v>
      </c>
      <c r="AM53" s="140">
        <f t="shared" si="33"/>
        <v>4227813.0599999996</v>
      </c>
      <c r="AN53" s="140">
        <f t="shared" si="33"/>
        <v>4.1499999999999995</v>
      </c>
      <c r="AO53" s="140">
        <f t="shared" si="33"/>
        <v>4233563.5200000005</v>
      </c>
      <c r="AP53" s="140">
        <f t="shared" si="33"/>
        <v>4.1499999999999995</v>
      </c>
      <c r="AQ53" s="140">
        <f t="shared" ref="AQ53:AV53" si="34">SUM(AQ33:AQ52)</f>
        <v>4139813.99</v>
      </c>
      <c r="AR53" s="140">
        <f t="shared" si="34"/>
        <v>4.0599999999999996</v>
      </c>
      <c r="AS53" s="140">
        <f t="shared" si="34"/>
        <v>4151564.4299999997</v>
      </c>
      <c r="AT53" s="140">
        <f t="shared" si="34"/>
        <v>4.0699999999999994</v>
      </c>
      <c r="AU53" s="140">
        <f t="shared" si="34"/>
        <v>4202494.6800000006</v>
      </c>
      <c r="AV53" s="140">
        <f t="shared" si="34"/>
        <v>4.1199999999999992</v>
      </c>
    </row>
    <row r="54" spans="1:49">
      <c r="B54" s="142" t="s">
        <v>59</v>
      </c>
      <c r="C54" s="143">
        <f t="shared" ref="C54:H54" si="35">C9+C16</f>
        <v>61473482.570000008</v>
      </c>
      <c r="D54" s="328">
        <f t="shared" si="35"/>
        <v>60.1</v>
      </c>
      <c r="E54" s="143">
        <f t="shared" si="35"/>
        <v>69038230.730000004</v>
      </c>
      <c r="F54" s="328">
        <f t="shared" si="35"/>
        <v>67.84</v>
      </c>
      <c r="G54" s="143">
        <f t="shared" si="35"/>
        <v>69004712</v>
      </c>
      <c r="H54" s="328">
        <f t="shared" si="35"/>
        <v>67.819999999999993</v>
      </c>
      <c r="I54" s="143">
        <f t="shared" ref="I54:N54" si="36">I9+I16</f>
        <v>69348141.199999988</v>
      </c>
      <c r="J54" s="328">
        <f t="shared" si="36"/>
        <v>67.919999999999987</v>
      </c>
      <c r="K54" s="143">
        <f t="shared" si="36"/>
        <v>69128227.24000001</v>
      </c>
      <c r="L54" s="328">
        <f t="shared" si="36"/>
        <v>67.830000000000013</v>
      </c>
      <c r="M54" s="143">
        <f t="shared" si="36"/>
        <v>69322070.030000001</v>
      </c>
      <c r="N54" s="328">
        <f t="shared" si="36"/>
        <v>67.89</v>
      </c>
      <c r="O54" s="143">
        <f t="shared" ref="O54:T54" si="37">O9+O16</f>
        <v>69179206.719999999</v>
      </c>
      <c r="P54" s="328">
        <f t="shared" si="37"/>
        <v>67.84</v>
      </c>
      <c r="Q54" s="143">
        <f t="shared" si="37"/>
        <v>69371340.680000007</v>
      </c>
      <c r="R54" s="328">
        <f t="shared" si="37"/>
        <v>67.899999999999991</v>
      </c>
      <c r="S54" s="143">
        <f t="shared" si="37"/>
        <v>68583881.370000005</v>
      </c>
      <c r="T54" s="328">
        <f t="shared" si="37"/>
        <v>67.64</v>
      </c>
      <c r="U54" s="143">
        <f t="shared" ref="U54:AD54" si="38">U9+U16</f>
        <v>68761409.579999998</v>
      </c>
      <c r="V54" s="328">
        <f t="shared" si="38"/>
        <v>67.690000000000012</v>
      </c>
      <c r="W54" s="143">
        <f t="shared" si="38"/>
        <v>68605456.659999996</v>
      </c>
      <c r="X54" s="328">
        <f t="shared" si="38"/>
        <v>67.649999999999991</v>
      </c>
      <c r="Y54" s="143">
        <f t="shared" si="38"/>
        <v>68653533.950000003</v>
      </c>
      <c r="Z54" s="328">
        <f t="shared" si="38"/>
        <v>67.710000000000008</v>
      </c>
      <c r="AA54" s="143">
        <f t="shared" si="38"/>
        <v>68836749.219999999</v>
      </c>
      <c r="AB54" s="328">
        <f t="shared" si="38"/>
        <v>67.760000000000005</v>
      </c>
      <c r="AC54" s="143">
        <f t="shared" si="38"/>
        <v>68759333.49000001</v>
      </c>
      <c r="AD54" s="328">
        <f t="shared" si="38"/>
        <v>67.570000000000007</v>
      </c>
      <c r="AE54" s="143">
        <f t="shared" ref="AE54:AJ54" si="39">AE9+AE16</f>
        <v>68556252.980000004</v>
      </c>
      <c r="AF54" s="328">
        <f t="shared" si="39"/>
        <v>67.52</v>
      </c>
      <c r="AG54" s="143">
        <f t="shared" si="39"/>
        <v>68583831.429999992</v>
      </c>
      <c r="AH54" s="328">
        <f t="shared" si="39"/>
        <v>67.52</v>
      </c>
      <c r="AI54" s="143">
        <f t="shared" si="39"/>
        <v>68509618.840000004</v>
      </c>
      <c r="AJ54" s="328">
        <f t="shared" si="39"/>
        <v>67.490000000000009</v>
      </c>
      <c r="AK54" s="143">
        <f t="shared" ref="AK54:AP54" si="40">AK9+AK16</f>
        <v>68429589.849999994</v>
      </c>
      <c r="AL54" s="328">
        <f t="shared" si="40"/>
        <v>67.25</v>
      </c>
      <c r="AM54" s="143">
        <f t="shared" si="40"/>
        <v>68505683.569999993</v>
      </c>
      <c r="AN54" s="328">
        <f t="shared" si="40"/>
        <v>67.259999999999991</v>
      </c>
      <c r="AO54" s="143">
        <f t="shared" si="40"/>
        <v>68365516.480000004</v>
      </c>
      <c r="AP54" s="328">
        <f t="shared" si="40"/>
        <v>67.210000000000008</v>
      </c>
      <c r="AQ54" s="143">
        <f t="shared" ref="AQ54:AV54" si="41">AQ9+AQ16</f>
        <v>68741950.719999999</v>
      </c>
      <c r="AR54" s="328">
        <f t="shared" si="41"/>
        <v>67.359999999999985</v>
      </c>
      <c r="AS54" s="143">
        <f t="shared" si="41"/>
        <v>68573725.760000005</v>
      </c>
      <c r="AT54" s="328">
        <f t="shared" si="41"/>
        <v>67.3</v>
      </c>
      <c r="AU54" s="143">
        <f t="shared" si="41"/>
        <v>68551067.590000004</v>
      </c>
      <c r="AV54" s="328">
        <f t="shared" si="41"/>
        <v>67.27</v>
      </c>
    </row>
    <row r="55" spans="1:49">
      <c r="A55" s="145" t="s">
        <v>60</v>
      </c>
      <c r="B55" s="145" t="s">
        <v>60</v>
      </c>
      <c r="C55" s="146">
        <f t="shared" ref="C55:H55" si="42">C30</f>
        <v>29889129.699999999</v>
      </c>
      <c r="D55" s="329">
        <f t="shared" si="42"/>
        <v>29.23</v>
      </c>
      <c r="E55" s="146">
        <f t="shared" si="42"/>
        <v>21823731.52</v>
      </c>
      <c r="F55" s="329">
        <f t="shared" si="42"/>
        <v>21.44</v>
      </c>
      <c r="G55" s="146">
        <f t="shared" si="42"/>
        <v>21823231.52</v>
      </c>
      <c r="H55" s="329">
        <f t="shared" si="42"/>
        <v>21.45</v>
      </c>
      <c r="I55" s="146">
        <f t="shared" ref="I55:N55" si="43">I30</f>
        <v>21886850.75</v>
      </c>
      <c r="J55" s="329">
        <f t="shared" si="43"/>
        <v>21.439999999999998</v>
      </c>
      <c r="K55" s="146">
        <f t="shared" si="43"/>
        <v>21976251.830000002</v>
      </c>
      <c r="L55" s="329">
        <f t="shared" si="43"/>
        <v>21.57</v>
      </c>
      <c r="M55" s="146">
        <f t="shared" si="43"/>
        <v>21976251.830000002</v>
      </c>
      <c r="N55" s="329">
        <f t="shared" si="43"/>
        <v>21.520000000000003</v>
      </c>
      <c r="O55" s="146">
        <f t="shared" ref="O55:T55" si="44">O30</f>
        <v>21976251.830000002</v>
      </c>
      <c r="P55" s="329">
        <f t="shared" si="44"/>
        <v>21.549999999999997</v>
      </c>
      <c r="Q55" s="146">
        <f t="shared" si="44"/>
        <v>21976251.830000002</v>
      </c>
      <c r="R55" s="329">
        <f t="shared" si="44"/>
        <v>21.509999999999998</v>
      </c>
      <c r="S55" s="146">
        <f t="shared" si="44"/>
        <v>21993399.140000001</v>
      </c>
      <c r="T55" s="329">
        <f t="shared" si="44"/>
        <v>21.69</v>
      </c>
      <c r="U55" s="146">
        <f t="shared" ref="U55:AD55" si="45">U30</f>
        <v>21972804.609999999</v>
      </c>
      <c r="V55" s="329">
        <f t="shared" si="45"/>
        <v>21.64</v>
      </c>
      <c r="W55" s="146">
        <f t="shared" si="45"/>
        <v>21972804.609999999</v>
      </c>
      <c r="X55" s="329">
        <f t="shared" si="45"/>
        <v>21.67</v>
      </c>
      <c r="Y55" s="146">
        <f t="shared" si="45"/>
        <v>21905475.23</v>
      </c>
      <c r="Z55" s="329">
        <f t="shared" si="45"/>
        <v>21.6</v>
      </c>
      <c r="AA55" s="146">
        <f t="shared" si="45"/>
        <v>21905475.23</v>
      </c>
      <c r="AB55" s="329">
        <f t="shared" si="45"/>
        <v>21.56</v>
      </c>
      <c r="AC55" s="146">
        <f t="shared" si="45"/>
        <v>21906744.23</v>
      </c>
      <c r="AD55" s="329">
        <f t="shared" si="45"/>
        <v>21.52</v>
      </c>
      <c r="AE55" s="146">
        <f t="shared" ref="AE55:AJ55" si="46">AE30</f>
        <v>21882095.41</v>
      </c>
      <c r="AF55" s="329">
        <f t="shared" si="46"/>
        <v>21.549999999999997</v>
      </c>
      <c r="AG55" s="146">
        <f t="shared" si="46"/>
        <v>21886065.309999999</v>
      </c>
      <c r="AH55" s="329">
        <f t="shared" si="46"/>
        <v>21.549999999999997</v>
      </c>
      <c r="AI55" s="146">
        <f t="shared" si="46"/>
        <v>22119372.710000001</v>
      </c>
      <c r="AJ55" s="329">
        <f t="shared" si="46"/>
        <v>21.79</v>
      </c>
      <c r="AK55" s="146">
        <f t="shared" ref="AK55:AP55" si="47">AK30</f>
        <v>22119372.710000001</v>
      </c>
      <c r="AL55" s="329">
        <f t="shared" si="47"/>
        <v>21.73</v>
      </c>
      <c r="AM55" s="146">
        <f t="shared" si="47"/>
        <v>22119372.710000001</v>
      </c>
      <c r="AN55" s="329">
        <f t="shared" si="47"/>
        <v>21.71</v>
      </c>
      <c r="AO55" s="146">
        <f t="shared" si="47"/>
        <v>22119372.710000001</v>
      </c>
      <c r="AP55" s="329">
        <f t="shared" si="47"/>
        <v>21.74</v>
      </c>
      <c r="AQ55" s="146">
        <f t="shared" ref="AQ55:AV55" si="48">AQ30</f>
        <v>22163081.740000002</v>
      </c>
      <c r="AR55" s="329">
        <f t="shared" si="48"/>
        <v>21.720000000000002</v>
      </c>
      <c r="AS55" s="146">
        <f t="shared" si="48"/>
        <v>22157081.740000002</v>
      </c>
      <c r="AT55" s="329">
        <f t="shared" si="48"/>
        <v>21.749999999999996</v>
      </c>
      <c r="AU55" s="146">
        <f t="shared" si="48"/>
        <v>22140176.359999999</v>
      </c>
      <c r="AV55" s="329">
        <f t="shared" si="48"/>
        <v>21.73</v>
      </c>
    </row>
    <row r="56" spans="1:49">
      <c r="B56" s="145" t="s">
        <v>61</v>
      </c>
      <c r="C56" s="146">
        <f t="shared" ref="C56:H56" si="49">C22</f>
        <v>7005983.7000000002</v>
      </c>
      <c r="D56" s="329">
        <f t="shared" si="49"/>
        <v>6.8500000000000005</v>
      </c>
      <c r="E56" s="146">
        <f t="shared" si="49"/>
        <v>7005983.7000000002</v>
      </c>
      <c r="F56" s="329">
        <f t="shared" si="49"/>
        <v>6.88</v>
      </c>
      <c r="G56" s="146">
        <f t="shared" si="49"/>
        <v>7005983.7000000002</v>
      </c>
      <c r="H56" s="329">
        <f t="shared" si="49"/>
        <v>6.89</v>
      </c>
      <c r="I56" s="146">
        <f t="shared" ref="I56:N56" si="50">I22</f>
        <v>7005983.7000000002</v>
      </c>
      <c r="J56" s="329">
        <f t="shared" si="50"/>
        <v>6.86</v>
      </c>
      <c r="K56" s="146">
        <f t="shared" si="50"/>
        <v>7005983.7000000002</v>
      </c>
      <c r="L56" s="329">
        <f t="shared" si="50"/>
        <v>6.87</v>
      </c>
      <c r="M56" s="146">
        <f t="shared" si="50"/>
        <v>7005983.7000000002</v>
      </c>
      <c r="N56" s="329">
        <f t="shared" si="50"/>
        <v>6.86</v>
      </c>
      <c r="O56" s="146">
        <f t="shared" ref="O56:T56" si="51">O22</f>
        <v>7005983.7000000002</v>
      </c>
      <c r="P56" s="329">
        <f t="shared" si="51"/>
        <v>6.87</v>
      </c>
      <c r="Q56" s="146">
        <f t="shared" si="51"/>
        <v>7005983.7000000002</v>
      </c>
      <c r="R56" s="329">
        <f t="shared" si="51"/>
        <v>6.86</v>
      </c>
      <c r="S56" s="146">
        <f t="shared" si="51"/>
        <v>7005983.7000000002</v>
      </c>
      <c r="T56" s="329">
        <f t="shared" si="51"/>
        <v>6.91</v>
      </c>
      <c r="U56" s="146">
        <f t="shared" ref="U56:AD56" si="52">U22</f>
        <v>7005983.7000000002</v>
      </c>
      <c r="V56" s="329">
        <f t="shared" si="52"/>
        <v>6.91</v>
      </c>
      <c r="W56" s="146">
        <f t="shared" si="52"/>
        <v>7005983.7000000002</v>
      </c>
      <c r="X56" s="329">
        <f t="shared" si="52"/>
        <v>6.91</v>
      </c>
      <c r="Y56" s="146">
        <f t="shared" si="52"/>
        <v>7005983.7000000002</v>
      </c>
      <c r="Z56" s="329">
        <f t="shared" si="52"/>
        <v>6.91</v>
      </c>
      <c r="AA56" s="146">
        <f t="shared" si="52"/>
        <v>7005983.7000000002</v>
      </c>
      <c r="AB56" s="329">
        <f t="shared" si="52"/>
        <v>6.8999999999999995</v>
      </c>
      <c r="AC56" s="146">
        <f t="shared" si="52"/>
        <v>7005983.7000000002</v>
      </c>
      <c r="AD56" s="329">
        <f t="shared" si="52"/>
        <v>6.89</v>
      </c>
      <c r="AE56" s="146">
        <f t="shared" ref="AE56:AJ56" si="53">AE22</f>
        <v>7005983.7000000002</v>
      </c>
      <c r="AF56" s="329">
        <f t="shared" si="53"/>
        <v>6.9</v>
      </c>
      <c r="AG56" s="146">
        <f t="shared" si="53"/>
        <v>7005983.7000000002</v>
      </c>
      <c r="AH56" s="329">
        <f t="shared" si="53"/>
        <v>6.9</v>
      </c>
      <c r="AI56" s="146">
        <f t="shared" si="53"/>
        <v>7005983.7000000002</v>
      </c>
      <c r="AJ56" s="329">
        <f t="shared" si="53"/>
        <v>6.9</v>
      </c>
      <c r="AK56" s="146">
        <f t="shared" ref="AK56:AP56" si="54">AK22</f>
        <v>7005983.7000000002</v>
      </c>
      <c r="AL56" s="329">
        <f t="shared" si="54"/>
        <v>6.88</v>
      </c>
      <c r="AM56" s="146">
        <f t="shared" si="54"/>
        <v>7005983.7000000002</v>
      </c>
      <c r="AN56" s="329">
        <f t="shared" si="54"/>
        <v>6.88</v>
      </c>
      <c r="AO56" s="146">
        <f t="shared" si="54"/>
        <v>7005983.7000000002</v>
      </c>
      <c r="AP56" s="329">
        <f t="shared" si="54"/>
        <v>6.89</v>
      </c>
      <c r="AQ56" s="146">
        <f t="shared" ref="AQ56:AV56" si="55">AQ22</f>
        <v>7005983.7000000002</v>
      </c>
      <c r="AR56" s="329">
        <f t="shared" si="55"/>
        <v>6.86</v>
      </c>
      <c r="AS56" s="146">
        <f t="shared" si="55"/>
        <v>7005983.7000000002</v>
      </c>
      <c r="AT56" s="329">
        <f t="shared" si="55"/>
        <v>6.88</v>
      </c>
      <c r="AU56" s="146">
        <f t="shared" si="55"/>
        <v>7005983.7000000002</v>
      </c>
      <c r="AV56" s="329">
        <f t="shared" si="55"/>
        <v>6.88</v>
      </c>
    </row>
    <row r="57" spans="1:49">
      <c r="B57" s="145" t="s">
        <v>62</v>
      </c>
      <c r="C57" s="146"/>
      <c r="D57" s="329"/>
      <c r="E57" s="146"/>
      <c r="F57" s="329"/>
      <c r="G57" s="146"/>
      <c r="H57" s="329"/>
      <c r="I57" s="146"/>
      <c r="J57" s="329"/>
      <c r="K57" s="146"/>
      <c r="L57" s="329"/>
      <c r="M57" s="146"/>
      <c r="N57" s="329"/>
      <c r="O57" s="146"/>
      <c r="P57" s="329"/>
      <c r="Q57" s="146"/>
      <c r="R57" s="329"/>
      <c r="S57" s="146"/>
      <c r="T57" s="329"/>
      <c r="U57" s="146"/>
      <c r="V57" s="329"/>
      <c r="W57" s="146"/>
      <c r="X57" s="329"/>
      <c r="Y57" s="146"/>
      <c r="Z57" s="329"/>
      <c r="AA57" s="146"/>
      <c r="AB57" s="329"/>
      <c r="AC57" s="146"/>
      <c r="AD57" s="329"/>
      <c r="AE57" s="146"/>
      <c r="AF57" s="329"/>
      <c r="AG57" s="146"/>
      <c r="AH57" s="329"/>
      <c r="AI57" s="146"/>
      <c r="AJ57" s="329"/>
      <c r="AK57" s="146"/>
      <c r="AL57" s="329"/>
      <c r="AM57" s="146"/>
      <c r="AN57" s="329"/>
      <c r="AO57" s="146"/>
      <c r="AP57" s="329"/>
      <c r="AQ57" s="146"/>
      <c r="AR57" s="329"/>
      <c r="AS57" s="146"/>
      <c r="AT57" s="329"/>
      <c r="AU57" s="146"/>
      <c r="AV57" s="329"/>
    </row>
    <row r="58" spans="1:49" ht="16.5" thickBot="1">
      <c r="A58" s="148" t="e">
        <v>#REF!</v>
      </c>
      <c r="B58" s="145" t="s">
        <v>63</v>
      </c>
      <c r="C58" s="149">
        <f t="shared" ref="C58:H58" si="56">C53</f>
        <v>3898768.67</v>
      </c>
      <c r="D58" s="330">
        <f t="shared" si="56"/>
        <v>3.819999999999999</v>
      </c>
      <c r="E58" s="149">
        <f t="shared" si="56"/>
        <v>3904899.19</v>
      </c>
      <c r="F58" s="330">
        <f t="shared" si="56"/>
        <v>3.839999999999999</v>
      </c>
      <c r="G58" s="149">
        <f t="shared" si="56"/>
        <v>3910679.72</v>
      </c>
      <c r="H58" s="330">
        <f t="shared" si="56"/>
        <v>3.8399999999999994</v>
      </c>
      <c r="I58" s="149">
        <f t="shared" ref="I58:N58" si="57">I53</f>
        <v>3864764.8600000003</v>
      </c>
      <c r="J58" s="330">
        <f t="shared" si="57"/>
        <v>3.7799999999999989</v>
      </c>
      <c r="K58" s="149">
        <f t="shared" si="57"/>
        <v>3798123.3200000003</v>
      </c>
      <c r="L58" s="330">
        <f t="shared" si="57"/>
        <v>3.7299999999999991</v>
      </c>
      <c r="M58" s="149">
        <f t="shared" si="57"/>
        <v>3803903.8400000003</v>
      </c>
      <c r="N58" s="330">
        <f t="shared" si="57"/>
        <v>3.7299999999999991</v>
      </c>
      <c r="O58" s="149">
        <f t="shared" ref="O58:T58" si="58">O53</f>
        <v>3809684.38</v>
      </c>
      <c r="P58" s="330">
        <f t="shared" si="58"/>
        <v>3.7399999999999989</v>
      </c>
      <c r="Q58" s="149">
        <f t="shared" si="58"/>
        <v>3815464.9000000004</v>
      </c>
      <c r="R58" s="330">
        <f t="shared" si="58"/>
        <v>3.7299999999999991</v>
      </c>
      <c r="S58" s="149">
        <f t="shared" si="58"/>
        <v>3812351.8200000003</v>
      </c>
      <c r="T58" s="330">
        <f t="shared" si="58"/>
        <v>3.7599999999999989</v>
      </c>
      <c r="U58" s="149">
        <f t="shared" ref="U58:AD58" si="59">U53</f>
        <v>3824229.75</v>
      </c>
      <c r="V58" s="330">
        <f t="shared" si="59"/>
        <v>3.7599999999999989</v>
      </c>
      <c r="W58" s="149">
        <f t="shared" si="59"/>
        <v>3829980.21</v>
      </c>
      <c r="X58" s="330">
        <f t="shared" si="59"/>
        <v>3.7699999999999987</v>
      </c>
      <c r="Y58" s="149">
        <f t="shared" si="59"/>
        <v>3835730.6800000006</v>
      </c>
      <c r="Z58" s="330">
        <f t="shared" si="59"/>
        <v>3.7799999999999985</v>
      </c>
      <c r="AA58" s="149">
        <f t="shared" si="59"/>
        <v>3841481.12</v>
      </c>
      <c r="AB58" s="330">
        <f t="shared" si="59"/>
        <v>3.7799999999999985</v>
      </c>
      <c r="AC58" s="149">
        <f t="shared" si="59"/>
        <v>4090873.37</v>
      </c>
      <c r="AD58" s="330">
        <f t="shared" si="59"/>
        <v>4.0199999999999987</v>
      </c>
      <c r="AE58" s="149">
        <f t="shared" ref="AE58:AJ58" si="60">AE53</f>
        <v>4096623.83</v>
      </c>
      <c r="AF58" s="330">
        <f t="shared" si="60"/>
        <v>4.0299999999999994</v>
      </c>
      <c r="AG58" s="149">
        <f t="shared" si="60"/>
        <v>4102374.2899999996</v>
      </c>
      <c r="AH58" s="330">
        <f t="shared" si="60"/>
        <v>4.0299999999999994</v>
      </c>
      <c r="AI58" s="149">
        <f t="shared" si="60"/>
        <v>3875983.89</v>
      </c>
      <c r="AJ58" s="330">
        <f t="shared" si="60"/>
        <v>3.82</v>
      </c>
      <c r="AK58" s="149">
        <f t="shared" ref="AK58:AP58" si="61">AK53</f>
        <v>4210561.67</v>
      </c>
      <c r="AL58" s="330">
        <f t="shared" si="61"/>
        <v>4.1399999999999997</v>
      </c>
      <c r="AM58" s="149">
        <f t="shared" si="61"/>
        <v>4227813.0599999996</v>
      </c>
      <c r="AN58" s="330">
        <f t="shared" si="61"/>
        <v>4.1499999999999995</v>
      </c>
      <c r="AO58" s="149">
        <f t="shared" si="61"/>
        <v>4233563.5200000005</v>
      </c>
      <c r="AP58" s="330">
        <f t="shared" si="61"/>
        <v>4.1499999999999995</v>
      </c>
      <c r="AQ58" s="149">
        <f t="shared" ref="AQ58:AV58" si="62">AQ53</f>
        <v>4139813.99</v>
      </c>
      <c r="AR58" s="330">
        <f t="shared" si="62"/>
        <v>4.0599999999999996</v>
      </c>
      <c r="AS58" s="149">
        <f t="shared" si="62"/>
        <v>4151564.4299999997</v>
      </c>
      <c r="AT58" s="330">
        <f t="shared" si="62"/>
        <v>4.0699999999999994</v>
      </c>
      <c r="AU58" s="149">
        <f t="shared" si="62"/>
        <v>4202494.6800000006</v>
      </c>
      <c r="AV58" s="330">
        <f t="shared" si="62"/>
        <v>4.1199999999999992</v>
      </c>
    </row>
    <row r="59" spans="1:49" ht="16.5" thickBot="1">
      <c r="A59" s="151"/>
      <c r="B59" s="152" t="s">
        <v>64</v>
      </c>
      <c r="C59" s="153">
        <f t="shared" ref="C59:H59" si="63">SUM(C54:C58)</f>
        <v>102267364.64000002</v>
      </c>
      <c r="D59" s="331">
        <f t="shared" si="63"/>
        <v>99.999999999999986</v>
      </c>
      <c r="E59" s="153">
        <f t="shared" si="63"/>
        <v>101772845.14</v>
      </c>
      <c r="F59" s="331">
        <f t="shared" si="63"/>
        <v>100</v>
      </c>
      <c r="G59" s="153">
        <f t="shared" si="63"/>
        <v>101744606.94</v>
      </c>
      <c r="H59" s="331">
        <f t="shared" si="63"/>
        <v>100</v>
      </c>
      <c r="I59" s="153">
        <f t="shared" ref="I59:N59" si="64">SUM(I54:I58)</f>
        <v>102105740.50999999</v>
      </c>
      <c r="J59" s="331">
        <f t="shared" si="64"/>
        <v>99.999999999999986</v>
      </c>
      <c r="K59" s="153">
        <f t="shared" si="64"/>
        <v>101908586.09</v>
      </c>
      <c r="L59" s="331">
        <f t="shared" si="64"/>
        <v>100.00000000000001</v>
      </c>
      <c r="M59" s="153">
        <f t="shared" si="64"/>
        <v>102108209.40000001</v>
      </c>
      <c r="N59" s="331">
        <f t="shared" si="64"/>
        <v>100</v>
      </c>
      <c r="O59" s="153">
        <f t="shared" ref="O59:T59" si="65">SUM(O54:O58)</f>
        <v>101971126.63</v>
      </c>
      <c r="P59" s="331">
        <f t="shared" si="65"/>
        <v>100</v>
      </c>
      <c r="Q59" s="153">
        <f t="shared" si="65"/>
        <v>102169041.11000001</v>
      </c>
      <c r="R59" s="331">
        <f t="shared" si="65"/>
        <v>100</v>
      </c>
      <c r="S59" s="153">
        <f t="shared" si="65"/>
        <v>101395616.03</v>
      </c>
      <c r="T59" s="331">
        <f t="shared" si="65"/>
        <v>100</v>
      </c>
      <c r="U59" s="153">
        <f t="shared" ref="U59:AD59" si="66">SUM(U54:U58)</f>
        <v>101564427.64</v>
      </c>
      <c r="V59" s="331">
        <f t="shared" si="66"/>
        <v>100.00000000000001</v>
      </c>
      <c r="W59" s="153">
        <f t="shared" si="66"/>
        <v>101414225.17999999</v>
      </c>
      <c r="X59" s="331">
        <f t="shared" si="66"/>
        <v>99.999999999999986</v>
      </c>
      <c r="Y59" s="153">
        <f t="shared" si="66"/>
        <v>101400723.56000002</v>
      </c>
      <c r="Z59" s="331">
        <f t="shared" si="66"/>
        <v>100</v>
      </c>
      <c r="AA59" s="153">
        <f t="shared" si="66"/>
        <v>101589689.27000001</v>
      </c>
      <c r="AB59" s="331">
        <f t="shared" si="66"/>
        <v>100.00000000000001</v>
      </c>
      <c r="AC59" s="153">
        <f t="shared" si="66"/>
        <v>101762934.79000002</v>
      </c>
      <c r="AD59" s="331">
        <f t="shared" si="66"/>
        <v>100</v>
      </c>
      <c r="AE59" s="153">
        <f t="shared" ref="AE59:AJ59" si="67">SUM(AE54:AE58)</f>
        <v>101540955.92</v>
      </c>
      <c r="AF59" s="331">
        <f t="shared" si="67"/>
        <v>100</v>
      </c>
      <c r="AG59" s="153">
        <f t="shared" si="67"/>
        <v>101578254.73</v>
      </c>
      <c r="AH59" s="331">
        <f t="shared" si="67"/>
        <v>100</v>
      </c>
      <c r="AI59" s="153">
        <f t="shared" si="67"/>
        <v>101510959.14000002</v>
      </c>
      <c r="AJ59" s="331">
        <f t="shared" si="67"/>
        <v>100</v>
      </c>
      <c r="AK59" s="153">
        <f t="shared" ref="AK59:AP59" si="68">SUM(AK54:AK58)</f>
        <v>101765507.93000001</v>
      </c>
      <c r="AL59" s="331">
        <f t="shared" si="68"/>
        <v>100</v>
      </c>
      <c r="AM59" s="153">
        <f t="shared" si="68"/>
        <v>101858853.04000001</v>
      </c>
      <c r="AN59" s="331">
        <f t="shared" si="68"/>
        <v>100</v>
      </c>
      <c r="AO59" s="153">
        <f t="shared" si="68"/>
        <v>101724436.41</v>
      </c>
      <c r="AP59" s="331">
        <f t="shared" si="68"/>
        <v>99.990000000000009</v>
      </c>
      <c r="AQ59" s="153">
        <f t="shared" ref="AQ59:AV59" si="69">SUM(AQ54:AQ58)</f>
        <v>102050830.15000001</v>
      </c>
      <c r="AR59" s="153">
        <f t="shared" si="69"/>
        <v>99.999999999999986</v>
      </c>
      <c r="AS59" s="153">
        <f t="shared" si="69"/>
        <v>101888355.63</v>
      </c>
      <c r="AT59" s="153">
        <f t="shared" si="69"/>
        <v>99.999999999999986</v>
      </c>
      <c r="AU59" s="153">
        <f t="shared" si="69"/>
        <v>101899722.33000001</v>
      </c>
      <c r="AV59" s="153">
        <f t="shared" si="69"/>
        <v>100</v>
      </c>
    </row>
    <row r="60" spans="1:49">
      <c r="I60" s="294">
        <f>I59-[38]REP_Zagolovok!$D$88</f>
        <v>2.9999911785125732E-3</v>
      </c>
      <c r="K60" s="294">
        <f>K59-[39]REP_Zagolovok!$D$88</f>
        <v>-3.4999847412109375E-3</v>
      </c>
      <c r="M60" s="294">
        <f>M59-[40]REP_Zagolovok!$D$88</f>
        <v>0</v>
      </c>
      <c r="O60" s="294">
        <f>O59-[41]REP_Zagolovok!$D$88</f>
        <v>3.4999996423721313E-3</v>
      </c>
      <c r="Q60" s="294">
        <f>Q59-[42]REP_Zagolovok!$D$88</f>
        <v>-2.9999911785125732E-3</v>
      </c>
      <c r="S60" s="294">
        <f>S59-[43]REP_Zagolovok!$D$88</f>
        <v>-2.499997615814209E-3</v>
      </c>
      <c r="U60" s="294">
        <v>101564427.641</v>
      </c>
      <c r="W60" s="294">
        <f>W59-[44]REP_Zagolovok!$D$88</f>
        <v>4.9999356269836426E-4</v>
      </c>
      <c r="Y60" s="294">
        <f>Y59-[45]REP_Zagolovok!$D$88</f>
        <v>2.0000040531158447E-3</v>
      </c>
      <c r="AA60" s="294">
        <f>AA59-[46]REP_Zagolovok!$D$88</f>
        <v>1.4999955892562866E-3</v>
      </c>
      <c r="AC60" s="294">
        <f>AC59-[47]REP_Zagolovok!$D$88</f>
        <v>3.0000060796737671E-3</v>
      </c>
      <c r="AE60" s="294">
        <f>AE59-[48]REP_Zagolovok!$D$88</f>
        <v>4.5000016689300537E-3</v>
      </c>
      <c r="AG60" s="294">
        <f>AG59-[49]REP_Zagolovok!$D$88</f>
        <v>-2.0000040531158447E-3</v>
      </c>
      <c r="AI60" s="294">
        <f>AI59-[50]REP_Zagolovok!$D$88</f>
        <v>-2.4999827146530151E-3</v>
      </c>
      <c r="AK60" s="294">
        <f>AK59-[51]REP_Zagolovok!$D$89</f>
        <v>-1.0000020265579224E-3</v>
      </c>
      <c r="AM60" s="294">
        <f>AM59-[52]REP_Zagolovok!$D$89</f>
        <v>3.4999996423721313E-3</v>
      </c>
      <c r="AO60" s="294">
        <f>AO59-[53]REP_Zagolovok!$D$89</f>
        <v>1.0000020265579224E-3</v>
      </c>
      <c r="AQ60" s="294">
        <f>AQ59-[54]REP_Zagolovok!$D$89</f>
        <v>2.5000125169754028E-3</v>
      </c>
      <c r="AS60" s="294">
        <f>AS59-[55]REP_Zagolovok!$D$89</f>
        <v>-2.0000338554382324E-3</v>
      </c>
      <c r="AU60" s="294">
        <f>AU59-[56]REP_Zagolovok!$D$89</f>
        <v>-5.0000846385955811E-4</v>
      </c>
    </row>
    <row r="61" spans="1:49">
      <c r="E61" s="294">
        <f>E59-[57]REP_Zagolovok!$D$88</f>
        <v>-1.0000020265579224E-3</v>
      </c>
      <c r="G61" s="294">
        <f>G59-[58]REP_Zagolovok!$D$88</f>
        <v>2.499997615814209E-3</v>
      </c>
      <c r="I61" s="294">
        <f>I59-[58]REP_Zagolovok!$D$88</f>
        <v>361133.57249999046</v>
      </c>
      <c r="K61" s="294">
        <f>K59-[58]REP_Zagolovok!$D$88</f>
        <v>163979.15250000358</v>
      </c>
      <c r="M61" s="294">
        <f>M59-[58]REP_Zagolovok!$D$88</f>
        <v>363602.46250000596</v>
      </c>
      <c r="O61" s="294">
        <f>O59-[58]REP_Zagolovok!$D$88</f>
        <v>226519.69249999523</v>
      </c>
      <c r="Q61" s="294">
        <f>Q59-[58]REP_Zagolovok!$D$88</f>
        <v>424434.17250001431</v>
      </c>
      <c r="S61" s="294">
        <f>S59-[43]REP_Zagolovok!$D$88</f>
        <v>-2.499997615814209E-3</v>
      </c>
      <c r="U61" s="294">
        <f>U59-[43]REP_Zagolovok!$D$88</f>
        <v>168811.60750000179</v>
      </c>
      <c r="W61" s="294">
        <f>W59-[43]REP_Zagolovok!$D$88</f>
        <v>18609.147499993443</v>
      </c>
      <c r="Y61" s="294">
        <f>Y59-[43]REP_Zagolovok!$D$88</f>
        <v>5107.5275000184774</v>
      </c>
      <c r="AA61" s="294">
        <f>AA59-[43]REP_Zagolovok!$D$88</f>
        <v>194073.23750001192</v>
      </c>
      <c r="AC61" s="294">
        <f>AC59-[43]REP_Zagolovok!$D$88</f>
        <v>367318.75750002265</v>
      </c>
      <c r="AE61" s="294">
        <f>AE59-[43]REP_Zagolovok!$D$88</f>
        <v>145339.88750000298</v>
      </c>
      <c r="AG61" s="294">
        <f>AG59-[43]REP_Zagolovok!$D$88</f>
        <v>182638.69750000536</v>
      </c>
      <c r="AI61" s="294">
        <f>AI59-[43]REP_Zagolovok!$D$88</f>
        <v>115343.10750001669</v>
      </c>
      <c r="AK61" s="294">
        <f>AK59-[43]REP_Zagolovok!$D$88</f>
        <v>369891.89750000834</v>
      </c>
      <c r="AM61" s="294">
        <f>AM59-[43]REP_Zagolovok!$D$88</f>
        <v>463237.00750000775</v>
      </c>
      <c r="AO61" s="294">
        <f>AO59-[43]REP_Zagolovok!$D$88</f>
        <v>328820.37749999762</v>
      </c>
      <c r="AQ61" s="294">
        <f>AQ59-[43]REP_Zagolovok!$D$88</f>
        <v>655214.11750000715</v>
      </c>
      <c r="AS61" s="294">
        <f>AS59-[43]REP_Zagolovok!$D$88</f>
        <v>492739.59749999642</v>
      </c>
      <c r="AU61" s="294">
        <f>AU59-[43]REP_Zagolovok!$D$88</f>
        <v>504106.29750001431</v>
      </c>
    </row>
    <row r="72" spans="1:48">
      <c r="A72" s="156" t="s">
        <v>65</v>
      </c>
      <c r="B72" s="156" t="s">
        <v>65</v>
      </c>
      <c r="C72" s="156"/>
      <c r="D72" s="333"/>
      <c r="E72" s="156"/>
      <c r="F72" s="333"/>
      <c r="G72" s="156"/>
      <c r="H72" s="333"/>
      <c r="I72" s="156"/>
      <c r="J72" s="333"/>
      <c r="K72" s="156"/>
      <c r="L72" s="333"/>
      <c r="M72" s="156"/>
      <c r="N72" s="333"/>
      <c r="O72" s="156"/>
      <c r="P72" s="333"/>
      <c r="Q72" s="156"/>
      <c r="R72" s="333"/>
      <c r="S72" s="156"/>
      <c r="T72" s="333"/>
      <c r="U72" s="156"/>
      <c r="V72" s="333"/>
      <c r="W72" s="156"/>
      <c r="X72" s="333"/>
      <c r="Y72" s="156"/>
      <c r="Z72" s="333"/>
      <c r="AA72" s="156"/>
      <c r="AB72" s="333"/>
      <c r="AC72" s="156"/>
      <c r="AD72" s="333"/>
      <c r="AE72" s="156"/>
      <c r="AF72" s="333"/>
      <c r="AG72" s="156"/>
      <c r="AH72" s="333"/>
      <c r="AI72" s="156"/>
      <c r="AJ72" s="333"/>
      <c r="AK72" s="156"/>
      <c r="AL72" s="333"/>
      <c r="AM72" s="156"/>
      <c r="AN72" s="333"/>
      <c r="AO72" s="156"/>
      <c r="AP72" s="333"/>
      <c r="AQ72" s="156"/>
      <c r="AR72" s="333"/>
      <c r="AS72" s="156"/>
      <c r="AT72" s="333"/>
      <c r="AU72" s="156"/>
      <c r="AV72" s="333"/>
    </row>
  </sheetData>
  <mergeCells count="32">
    <mergeCell ref="AQ1:AR1"/>
    <mergeCell ref="AK1:AL1"/>
    <mergeCell ref="A52:B52"/>
    <mergeCell ref="A31:B31"/>
    <mergeCell ref="AU1:AV1"/>
    <mergeCell ref="W1:X1"/>
    <mergeCell ref="AM1:AN1"/>
    <mergeCell ref="AO1:AP1"/>
    <mergeCell ref="AG1:AH1"/>
    <mergeCell ref="AC1:AD1"/>
    <mergeCell ref="AI1:AJ1"/>
    <mergeCell ref="AS1:AT1"/>
    <mergeCell ref="I1:J1"/>
    <mergeCell ref="E1:F1"/>
    <mergeCell ref="G1:H1"/>
    <mergeCell ref="A32:B32"/>
    <mergeCell ref="Y1:Z1"/>
    <mergeCell ref="O1:P1"/>
    <mergeCell ref="AA1:AB1"/>
    <mergeCell ref="AE1:AF1"/>
    <mergeCell ref="A53:B53"/>
    <mergeCell ref="C1:D1"/>
    <mergeCell ref="A9:B9"/>
    <mergeCell ref="A16:B16"/>
    <mergeCell ref="A18:B18"/>
    <mergeCell ref="A22:B22"/>
    <mergeCell ref="Q1:R1"/>
    <mergeCell ref="A30:B30"/>
    <mergeCell ref="S1:T1"/>
    <mergeCell ref="U1:V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W60"/>
  <sheetViews>
    <sheetView topLeftCell="G1" zoomScale="150" zoomScaleNormal="150" workbookViewId="0">
      <selection activeCell="BA52" sqref="BA1:BU65536"/>
    </sheetView>
  </sheetViews>
  <sheetFormatPr defaultRowHeight="15.75"/>
  <cols>
    <col min="1" max="1" width="51.140625" style="56" bestFit="1" customWidth="1"/>
    <col min="2" max="2" width="22.85546875" style="56" customWidth="1"/>
    <col min="3" max="3" width="17.7109375" style="435" customWidth="1"/>
    <col min="4" max="4" width="12" style="434" customWidth="1"/>
    <col min="5" max="5" width="17.7109375" style="435" customWidth="1"/>
    <col min="6" max="6" width="12" style="434" customWidth="1"/>
    <col min="7" max="7" width="17.5703125" style="435" customWidth="1"/>
    <col min="8" max="8" width="12" style="434" customWidth="1"/>
    <col min="9" max="9" width="17.5703125" style="435" customWidth="1"/>
    <col min="10" max="10" width="12" style="434" customWidth="1"/>
    <col min="11" max="11" width="17.5703125" style="435" customWidth="1"/>
    <col min="12" max="12" width="12" style="434" customWidth="1"/>
    <col min="13" max="13" width="17.5703125" style="435" customWidth="1"/>
    <col min="14" max="14" width="12" style="434" customWidth="1"/>
    <col min="15" max="15" width="17.5703125" style="435" customWidth="1"/>
    <col min="16" max="16" width="12" style="434" customWidth="1"/>
    <col min="17" max="17" width="17.5703125" style="435" customWidth="1"/>
    <col min="18" max="18" width="12" style="434" customWidth="1"/>
    <col min="19" max="19" width="17.5703125" style="435" customWidth="1"/>
    <col min="20" max="20" width="12" style="434" customWidth="1"/>
    <col min="21" max="21" width="17.5703125" style="435" customWidth="1"/>
    <col min="22" max="22" width="12" style="434" customWidth="1"/>
    <col min="23" max="23" width="17.5703125" style="435" customWidth="1"/>
    <col min="24" max="24" width="12" style="434" customWidth="1"/>
    <col min="25" max="25" width="17.5703125" style="435" customWidth="1"/>
    <col min="26" max="26" width="9.5703125" style="434" customWidth="1"/>
    <col min="27" max="27" width="17.5703125" style="435" customWidth="1"/>
    <col min="28" max="28" width="12" style="434" customWidth="1"/>
    <col min="29" max="29" width="17.5703125" style="435" customWidth="1"/>
    <col min="30" max="30" width="12" style="434" customWidth="1"/>
    <col min="31" max="31" width="17.5703125" style="435" customWidth="1"/>
    <col min="32" max="32" width="12" style="434" customWidth="1"/>
    <col min="33" max="33" width="17.5703125" style="435" customWidth="1"/>
    <col min="34" max="34" width="12" style="434" customWidth="1"/>
    <col min="35" max="35" width="17.5703125" style="435" customWidth="1"/>
    <col min="36" max="36" width="12" style="434" customWidth="1"/>
    <col min="37" max="37" width="17.5703125" style="435" customWidth="1"/>
    <col min="38" max="38" width="12" style="434" customWidth="1"/>
    <col min="39" max="39" width="17.5703125" style="435" customWidth="1"/>
    <col min="40" max="40" width="12" style="434" customWidth="1"/>
    <col min="41" max="41" width="17.5703125" style="436" customWidth="1"/>
    <col min="42" max="42" width="12" style="436" customWidth="1"/>
    <col min="43" max="43" width="17.5703125" style="436" hidden="1" customWidth="1"/>
    <col min="44" max="44" width="12" style="436" hidden="1" customWidth="1"/>
    <col min="45" max="45" width="17.5703125" style="436" hidden="1" customWidth="1"/>
    <col min="46" max="46" width="12" style="436" hidden="1" customWidth="1"/>
    <col min="47" max="47" width="17.5703125" style="436" hidden="1" customWidth="1"/>
    <col min="48" max="48" width="12" style="436" hidden="1" customWidth="1"/>
    <col min="49" max="52" width="0" hidden="1" customWidth="1"/>
  </cols>
  <sheetData>
    <row r="1" spans="1:48">
      <c r="A1" s="692"/>
      <c r="B1" s="692"/>
      <c r="C1" s="917">
        <v>1</v>
      </c>
      <c r="D1" s="915"/>
      <c r="E1" s="914">
        <v>2</v>
      </c>
      <c r="F1" s="915"/>
      <c r="G1" s="914">
        <v>3</v>
      </c>
      <c r="H1" s="915"/>
      <c r="I1" s="914">
        <v>4</v>
      </c>
      <c r="J1" s="915"/>
      <c r="K1" s="914">
        <v>5</v>
      </c>
      <c r="L1" s="915"/>
      <c r="M1" s="914">
        <v>8</v>
      </c>
      <c r="N1" s="915"/>
      <c r="O1" s="914">
        <v>9</v>
      </c>
      <c r="P1" s="915"/>
      <c r="Q1" s="914">
        <v>10</v>
      </c>
      <c r="R1" s="915"/>
      <c r="S1" s="914">
        <v>11</v>
      </c>
      <c r="T1" s="915"/>
      <c r="U1" s="914">
        <v>12</v>
      </c>
      <c r="V1" s="915"/>
      <c r="W1" s="914">
        <v>15</v>
      </c>
      <c r="X1" s="915"/>
      <c r="Y1" s="914">
        <v>16</v>
      </c>
      <c r="Z1" s="915"/>
      <c r="AA1" s="914">
        <v>17</v>
      </c>
      <c r="AB1" s="915"/>
      <c r="AC1" s="914">
        <v>18</v>
      </c>
      <c r="AD1" s="915"/>
      <c r="AE1" s="914">
        <v>19</v>
      </c>
      <c r="AF1" s="915"/>
      <c r="AG1" s="914">
        <v>22</v>
      </c>
      <c r="AH1" s="915"/>
      <c r="AI1" s="914">
        <v>23</v>
      </c>
      <c r="AJ1" s="915"/>
      <c r="AK1" s="914">
        <v>24</v>
      </c>
      <c r="AL1" s="915"/>
      <c r="AM1" s="914">
        <v>25</v>
      </c>
      <c r="AN1" s="915"/>
      <c r="AO1" s="918">
        <v>26</v>
      </c>
      <c r="AP1" s="919"/>
      <c r="AQ1" s="918">
        <v>29</v>
      </c>
      <c r="AR1" s="919"/>
      <c r="AS1" s="918">
        <v>30</v>
      </c>
      <c r="AT1" s="919"/>
      <c r="AU1" s="918">
        <v>30</v>
      </c>
      <c r="AV1" s="919"/>
    </row>
    <row r="2" spans="1:48">
      <c r="A2" s="440" t="s">
        <v>18</v>
      </c>
      <c r="B2" s="693" t="s">
        <v>15</v>
      </c>
      <c r="C2" s="660"/>
      <c r="D2" s="437"/>
      <c r="E2" s="446"/>
      <c r="F2" s="437"/>
      <c r="G2" s="446"/>
      <c r="H2" s="437"/>
      <c r="I2" s="446"/>
      <c r="J2" s="437"/>
      <c r="K2" s="446"/>
      <c r="L2" s="437"/>
      <c r="M2" s="446"/>
      <c r="N2" s="437"/>
      <c r="O2" s="446"/>
      <c r="P2" s="437"/>
      <c r="Q2" s="446"/>
      <c r="R2" s="437"/>
      <c r="S2" s="446"/>
      <c r="T2" s="437"/>
      <c r="U2" s="446"/>
      <c r="V2" s="437"/>
      <c r="W2" s="446"/>
      <c r="X2" s="437"/>
      <c r="Y2" s="446"/>
      <c r="Z2" s="437"/>
      <c r="AA2" s="446"/>
      <c r="AB2" s="437"/>
      <c r="AC2" s="446"/>
      <c r="AD2" s="437"/>
      <c r="AE2" s="446"/>
      <c r="AF2" s="437"/>
      <c r="AG2" s="446"/>
      <c r="AH2" s="437"/>
      <c r="AI2" s="446"/>
      <c r="AJ2" s="437"/>
      <c r="AK2" s="446"/>
      <c r="AL2" s="437"/>
      <c r="AM2" s="446"/>
      <c r="AN2" s="437"/>
      <c r="AO2" s="490"/>
      <c r="AP2" s="490"/>
      <c r="AQ2" s="490"/>
      <c r="AR2" s="490"/>
      <c r="AS2" s="490"/>
      <c r="AT2" s="490"/>
      <c r="AU2" s="490"/>
      <c r="AV2" s="490"/>
    </row>
    <row r="3" spans="1:48">
      <c r="A3" s="440" t="s">
        <v>19</v>
      </c>
      <c r="B3" s="693" t="s">
        <v>15</v>
      </c>
      <c r="C3" s="661">
        <v>7771850</v>
      </c>
      <c r="D3" s="459">
        <v>7.91</v>
      </c>
      <c r="E3" s="469">
        <v>7770962</v>
      </c>
      <c r="F3" s="459">
        <v>7.91</v>
      </c>
      <c r="G3" s="469">
        <v>7774144</v>
      </c>
      <c r="H3" s="459">
        <v>7.91</v>
      </c>
      <c r="I3" s="469">
        <v>7777326</v>
      </c>
      <c r="J3" s="459">
        <v>7.91</v>
      </c>
      <c r="K3" s="469">
        <v>7780508</v>
      </c>
      <c r="L3" s="459">
        <v>7.91</v>
      </c>
      <c r="M3" s="469">
        <v>7790054</v>
      </c>
      <c r="N3" s="459">
        <v>7.92</v>
      </c>
      <c r="O3" s="469">
        <v>7789536</v>
      </c>
      <c r="P3" s="459">
        <v>7.95</v>
      </c>
      <c r="Q3" s="469">
        <v>7792792</v>
      </c>
      <c r="R3" s="459">
        <v>7.96</v>
      </c>
      <c r="S3" s="469">
        <v>7795974</v>
      </c>
      <c r="T3" s="459">
        <v>7.96</v>
      </c>
      <c r="U3" s="469">
        <v>7799156</v>
      </c>
      <c r="V3" s="459">
        <v>7.96</v>
      </c>
      <c r="W3" s="469">
        <v>7808702</v>
      </c>
      <c r="X3" s="459">
        <v>7.96</v>
      </c>
      <c r="Y3" s="469">
        <v>7820542</v>
      </c>
      <c r="Z3" s="459">
        <v>7.97</v>
      </c>
      <c r="AA3" s="469">
        <v>7823872</v>
      </c>
      <c r="AB3" s="459">
        <v>7.98</v>
      </c>
      <c r="AC3" s="469">
        <v>7827128</v>
      </c>
      <c r="AD3" s="459">
        <v>7.9799999999999995</v>
      </c>
      <c r="AE3" s="469">
        <v>7830458</v>
      </c>
      <c r="AF3" s="459">
        <v>7.9799999999999995</v>
      </c>
      <c r="AG3" s="469">
        <v>7840300</v>
      </c>
      <c r="AH3" s="459">
        <v>7.99</v>
      </c>
      <c r="AI3" s="469">
        <v>7840152</v>
      </c>
      <c r="AJ3" s="459">
        <v>7.98</v>
      </c>
      <c r="AK3" s="469">
        <v>7843408</v>
      </c>
      <c r="AL3" s="459">
        <v>7.98</v>
      </c>
      <c r="AM3" s="469">
        <v>7846590</v>
      </c>
      <c r="AN3" s="459">
        <v>7.98</v>
      </c>
      <c r="AO3" s="491">
        <v>7849846</v>
      </c>
      <c r="AP3" s="492">
        <v>7.98</v>
      </c>
      <c r="AQ3" s="526">
        <v>7859540</v>
      </c>
      <c r="AR3" s="492">
        <v>7.98</v>
      </c>
      <c r="AS3" s="526">
        <v>7855914</v>
      </c>
      <c r="AT3" s="492">
        <v>7.98</v>
      </c>
      <c r="AU3" s="526">
        <v>7859466</v>
      </c>
      <c r="AV3" s="492">
        <v>7.97</v>
      </c>
    </row>
    <row r="4" spans="1:48">
      <c r="A4" s="440" t="s">
        <v>21</v>
      </c>
      <c r="B4" s="693" t="s">
        <v>15</v>
      </c>
      <c r="C4" s="662">
        <v>8000896.7999999998</v>
      </c>
      <c r="D4" s="459">
        <v>8.14</v>
      </c>
      <c r="E4" s="470">
        <v>8007037.5999999996</v>
      </c>
      <c r="F4" s="459">
        <v>8.15</v>
      </c>
      <c r="G4" s="470">
        <v>8010512</v>
      </c>
      <c r="H4" s="459">
        <v>8.15</v>
      </c>
      <c r="I4" s="470">
        <v>8014067.2000000002</v>
      </c>
      <c r="J4" s="459">
        <v>8.16</v>
      </c>
      <c r="K4" s="470">
        <v>8017541.5999999996</v>
      </c>
      <c r="L4" s="459">
        <v>8.16</v>
      </c>
      <c r="M4" s="470">
        <v>8028045.5999999996</v>
      </c>
      <c r="N4" s="459">
        <v>8.16</v>
      </c>
      <c r="O4" s="470">
        <v>8028449.5999999996</v>
      </c>
      <c r="P4" s="459">
        <v>8.1999999999999993</v>
      </c>
      <c r="Q4" s="470">
        <v>8031924</v>
      </c>
      <c r="R4" s="459">
        <v>8.1999999999999993</v>
      </c>
      <c r="S4" s="470">
        <v>8035398.4000000004</v>
      </c>
      <c r="T4" s="459">
        <v>8.1999999999999993</v>
      </c>
      <c r="U4" s="470">
        <v>8038872.7999999998</v>
      </c>
      <c r="V4" s="459">
        <v>8.2099999999999991</v>
      </c>
      <c r="W4" s="470">
        <v>8049296</v>
      </c>
      <c r="X4" s="459">
        <v>8.2100000000000009</v>
      </c>
      <c r="Y4" s="470">
        <v>8049376.7999999998</v>
      </c>
      <c r="Z4" s="459">
        <v>8.2000000000000011</v>
      </c>
      <c r="AA4" s="458">
        <v>8021636.54</v>
      </c>
      <c r="AB4" s="471">
        <v>8.18</v>
      </c>
      <c r="AC4" s="470">
        <v>8056568</v>
      </c>
      <c r="AD4" s="459">
        <v>8.2100000000000009</v>
      </c>
      <c r="AE4" s="470">
        <v>8060204</v>
      </c>
      <c r="AF4" s="459">
        <v>8.2100000000000009</v>
      </c>
      <c r="AG4" s="470">
        <v>8071031.2000000002</v>
      </c>
      <c r="AH4" s="459">
        <v>8.2100000000000009</v>
      </c>
      <c r="AI4" s="458">
        <v>8084895.6699999999</v>
      </c>
      <c r="AJ4" s="471">
        <v>8.2200000000000006</v>
      </c>
      <c r="AK4" s="470">
        <v>8077818.4000000004</v>
      </c>
      <c r="AL4" s="459">
        <v>8.2100000000000009</v>
      </c>
      <c r="AM4" s="458">
        <v>8091269.9800000004</v>
      </c>
      <c r="AN4" s="471">
        <v>8.2200000000000006</v>
      </c>
      <c r="AO4" s="493">
        <v>8084928.7999999998</v>
      </c>
      <c r="AP4" s="492">
        <v>8.2200000000000006</v>
      </c>
      <c r="AQ4" s="527">
        <v>8095675.2000000002</v>
      </c>
      <c r="AR4" s="492">
        <v>8.2200000000000006</v>
      </c>
      <c r="AS4" s="527">
        <v>8095675.2000000002</v>
      </c>
      <c r="AT4" s="492">
        <v>8.23</v>
      </c>
      <c r="AU4" s="527">
        <v>8099472.7999999998</v>
      </c>
      <c r="AV4" s="492">
        <v>8.2200000000000006</v>
      </c>
    </row>
    <row r="5" spans="1:48">
      <c r="A5" s="440" t="s">
        <v>98</v>
      </c>
      <c r="B5" s="693" t="s">
        <v>15</v>
      </c>
      <c r="C5" s="662">
        <v>5090041.82</v>
      </c>
      <c r="D5" s="459">
        <v>5.18</v>
      </c>
      <c r="E5" s="470">
        <v>5094386.62</v>
      </c>
      <c r="F5" s="459">
        <v>5.1800000000000006</v>
      </c>
      <c r="G5" s="470">
        <v>5096667.6399999997</v>
      </c>
      <c r="H5" s="459">
        <v>5.19</v>
      </c>
      <c r="I5" s="470">
        <v>5098894.3499999996</v>
      </c>
      <c r="J5" s="459">
        <v>5.19</v>
      </c>
      <c r="K5" s="470">
        <v>5101175.37</v>
      </c>
      <c r="L5" s="459">
        <v>5.19</v>
      </c>
      <c r="M5" s="470">
        <v>5107909.8099999996</v>
      </c>
      <c r="N5" s="459">
        <v>5.19</v>
      </c>
      <c r="O5" s="470">
        <v>5108507.22</v>
      </c>
      <c r="P5" s="459">
        <v>5.21</v>
      </c>
      <c r="Q5" s="470">
        <v>5110733.93</v>
      </c>
      <c r="R5" s="459">
        <v>5.22</v>
      </c>
      <c r="S5" s="470">
        <v>5112960.6399999997</v>
      </c>
      <c r="T5" s="459">
        <v>5.22</v>
      </c>
      <c r="U5" s="470">
        <v>5115187.3499999996</v>
      </c>
      <c r="V5" s="459">
        <v>5.22</v>
      </c>
      <c r="W5" s="470">
        <v>5121867.4800000004</v>
      </c>
      <c r="X5" s="459">
        <v>5.22</v>
      </c>
      <c r="Y5" s="470">
        <v>5120781.28</v>
      </c>
      <c r="Z5" s="459">
        <v>5.22</v>
      </c>
      <c r="AA5" s="470">
        <v>5123062.3</v>
      </c>
      <c r="AB5" s="459">
        <v>5.22</v>
      </c>
      <c r="AC5" s="470">
        <v>5125343.32</v>
      </c>
      <c r="AD5" s="459">
        <v>5.22</v>
      </c>
      <c r="AE5" s="470">
        <v>5127678.6500000004</v>
      </c>
      <c r="AF5" s="459">
        <v>5.22</v>
      </c>
      <c r="AG5" s="470">
        <v>5134576.0199999996</v>
      </c>
      <c r="AH5" s="459">
        <v>5.22</v>
      </c>
      <c r="AI5" s="470">
        <v>5136911.3499999996</v>
      </c>
      <c r="AJ5" s="459">
        <v>5.23</v>
      </c>
      <c r="AK5" s="470">
        <v>5139192.37</v>
      </c>
      <c r="AL5" s="459">
        <v>5.23</v>
      </c>
      <c r="AM5" s="470">
        <v>5141473.3899999997</v>
      </c>
      <c r="AN5" s="459">
        <v>5.23</v>
      </c>
      <c r="AO5" s="493">
        <v>5143754.41</v>
      </c>
      <c r="AP5" s="492">
        <v>5.23</v>
      </c>
      <c r="AQ5" s="527">
        <v>5150597.47</v>
      </c>
      <c r="AR5" s="492">
        <v>5.23</v>
      </c>
      <c r="AS5" s="531">
        <v>5153095.7300000004</v>
      </c>
      <c r="AT5" s="532">
        <v>5.24</v>
      </c>
      <c r="AU5" s="527">
        <v>5153258.66</v>
      </c>
      <c r="AV5" s="492">
        <v>5.23</v>
      </c>
    </row>
    <row r="6" spans="1:48">
      <c r="A6" s="440" t="s">
        <v>96</v>
      </c>
      <c r="B6" s="693" t="s">
        <v>15</v>
      </c>
      <c r="C6" s="662">
        <v>7729590</v>
      </c>
      <c r="D6" s="459">
        <v>7.87</v>
      </c>
      <c r="E6" s="470">
        <v>7727643</v>
      </c>
      <c r="F6" s="459">
        <v>7.87</v>
      </c>
      <c r="G6" s="470">
        <v>7731303.3600000003</v>
      </c>
      <c r="H6" s="459">
        <v>7.87</v>
      </c>
      <c r="I6" s="470">
        <v>7735041.5999999996</v>
      </c>
      <c r="J6" s="459">
        <v>7.87</v>
      </c>
      <c r="K6" s="470">
        <v>7738701.96</v>
      </c>
      <c r="L6" s="459">
        <v>7.87</v>
      </c>
      <c r="M6" s="470">
        <v>7749838.7999999998</v>
      </c>
      <c r="N6" s="459">
        <v>7.87</v>
      </c>
      <c r="O6" s="470">
        <v>7756302.8399999999</v>
      </c>
      <c r="P6" s="459">
        <v>7.92</v>
      </c>
      <c r="Q6" s="470">
        <v>7759963.2000000002</v>
      </c>
      <c r="R6" s="459">
        <v>7.92</v>
      </c>
      <c r="S6" s="470">
        <v>7763623.5599999996</v>
      </c>
      <c r="T6" s="459">
        <v>7.93</v>
      </c>
      <c r="U6" s="470">
        <v>7767283.9199999999</v>
      </c>
      <c r="V6" s="459">
        <v>7.93</v>
      </c>
      <c r="W6" s="470">
        <v>7778342.8799999999</v>
      </c>
      <c r="X6" s="459">
        <v>7.93</v>
      </c>
      <c r="Y6" s="470">
        <v>7780835.04</v>
      </c>
      <c r="Z6" s="459">
        <v>7.93</v>
      </c>
      <c r="AA6" s="470">
        <v>7784417.5199999996</v>
      </c>
      <c r="AB6" s="459">
        <v>7.94</v>
      </c>
      <c r="AC6" s="470">
        <v>7788000</v>
      </c>
      <c r="AD6" s="459">
        <v>7.93</v>
      </c>
      <c r="AE6" s="470">
        <v>7791582.4800000004</v>
      </c>
      <c r="AF6" s="459">
        <v>7.9399999999999995</v>
      </c>
      <c r="AG6" s="470">
        <v>7802329.9199999999</v>
      </c>
      <c r="AH6" s="459">
        <v>7.94</v>
      </c>
      <c r="AI6" s="470">
        <v>7805990.2800000003</v>
      </c>
      <c r="AJ6" s="459">
        <v>7.94</v>
      </c>
      <c r="AK6" s="470">
        <v>7809572.7599999998</v>
      </c>
      <c r="AL6" s="459">
        <v>7.94</v>
      </c>
      <c r="AM6" s="470">
        <v>7813155.2400000002</v>
      </c>
      <c r="AN6" s="459">
        <v>7.94</v>
      </c>
      <c r="AO6" s="493">
        <v>7816737.7199999997</v>
      </c>
      <c r="AP6" s="492">
        <v>7.94</v>
      </c>
      <c r="AQ6" s="527">
        <v>7827485.1600000001</v>
      </c>
      <c r="AR6" s="492">
        <v>7.95</v>
      </c>
      <c r="AS6" s="527">
        <v>7815958.9199999999</v>
      </c>
      <c r="AT6" s="492">
        <v>7.94</v>
      </c>
      <c r="AU6" s="527">
        <v>7817905.9199999999</v>
      </c>
      <c r="AV6" s="492">
        <v>7.93</v>
      </c>
    </row>
    <row r="7" spans="1:48">
      <c r="A7" s="440" t="s">
        <v>107</v>
      </c>
      <c r="B7" s="693" t="s">
        <v>15</v>
      </c>
      <c r="C7" s="661">
        <v>8248281.4000000004</v>
      </c>
      <c r="D7" s="459">
        <v>8.39</v>
      </c>
      <c r="E7" s="469">
        <v>8239395.4000000004</v>
      </c>
      <c r="F7" s="459">
        <v>8.39</v>
      </c>
      <c r="G7" s="469">
        <v>8243394.0999999996</v>
      </c>
      <c r="H7" s="459">
        <v>8.39</v>
      </c>
      <c r="I7" s="469">
        <v>8247392.7999999998</v>
      </c>
      <c r="J7" s="459">
        <v>8.39</v>
      </c>
      <c r="K7" s="469">
        <v>8251391.5</v>
      </c>
      <c r="L7" s="459">
        <v>8.39</v>
      </c>
      <c r="M7" s="469">
        <v>8263313.5499999998</v>
      </c>
      <c r="N7" s="459">
        <v>8.4</v>
      </c>
      <c r="O7" s="469">
        <v>8271459.0499999998</v>
      </c>
      <c r="P7" s="459">
        <v>8.44</v>
      </c>
      <c r="Q7" s="469">
        <v>8275457.75</v>
      </c>
      <c r="R7" s="459">
        <v>8.4499999999999993</v>
      </c>
      <c r="S7" s="469">
        <v>8279382.4000000004</v>
      </c>
      <c r="T7" s="459">
        <v>8.4499999999999993</v>
      </c>
      <c r="U7" s="469">
        <v>8283381.0999999996</v>
      </c>
      <c r="V7" s="459">
        <v>8.4499999999999993</v>
      </c>
      <c r="W7" s="469">
        <v>8295303.1500000004</v>
      </c>
      <c r="X7" s="459">
        <v>8.4600000000000009</v>
      </c>
      <c r="Y7" s="469">
        <v>8305522.0499999998</v>
      </c>
      <c r="Z7" s="459">
        <v>8.4700000000000006</v>
      </c>
      <c r="AA7" s="469">
        <v>7587385.1500000004</v>
      </c>
      <c r="AB7" s="459">
        <v>7.73</v>
      </c>
      <c r="AC7" s="469">
        <v>7591013.5999999996</v>
      </c>
      <c r="AD7" s="459">
        <v>7.73</v>
      </c>
      <c r="AE7" s="469">
        <v>7594642.0499999998</v>
      </c>
      <c r="AF7" s="459">
        <v>7.73</v>
      </c>
      <c r="AG7" s="469">
        <v>7605453.3499999996</v>
      </c>
      <c r="AH7" s="459">
        <v>7.74</v>
      </c>
      <c r="AI7" s="469">
        <v>7609378</v>
      </c>
      <c r="AJ7" s="459">
        <v>7.74</v>
      </c>
      <c r="AK7" s="469">
        <v>7613006.4500000002</v>
      </c>
      <c r="AL7" s="459">
        <v>7.74</v>
      </c>
      <c r="AM7" s="469">
        <v>7616560.8499999996</v>
      </c>
      <c r="AN7" s="459">
        <v>7.74</v>
      </c>
      <c r="AO7" s="491">
        <v>7620189.2999999998</v>
      </c>
      <c r="AP7" s="492">
        <v>7.74</v>
      </c>
      <c r="AQ7" s="526">
        <v>7631000.5999999996</v>
      </c>
      <c r="AR7" s="492">
        <v>7.75</v>
      </c>
      <c r="AS7" s="526">
        <v>7609822.2999999998</v>
      </c>
      <c r="AT7" s="492">
        <v>7.73</v>
      </c>
      <c r="AU7" s="526">
        <v>7610340.6500000004</v>
      </c>
      <c r="AV7" s="492">
        <v>7.72</v>
      </c>
    </row>
    <row r="8" spans="1:48">
      <c r="A8" s="453" t="s">
        <v>108</v>
      </c>
      <c r="B8" s="693" t="s">
        <v>15</v>
      </c>
      <c r="C8" s="662">
        <v>6044760</v>
      </c>
      <c r="D8" s="459">
        <v>6.15</v>
      </c>
      <c r="E8" s="458">
        <v>6054970.3200000003</v>
      </c>
      <c r="F8" s="471">
        <v>6.16</v>
      </c>
      <c r="G8" s="470">
        <v>6038670</v>
      </c>
      <c r="H8" s="459">
        <v>6.15</v>
      </c>
      <c r="I8" s="470">
        <v>6041686</v>
      </c>
      <c r="J8" s="459">
        <v>6.15</v>
      </c>
      <c r="K8" s="470">
        <v>6044644</v>
      </c>
      <c r="L8" s="459">
        <v>6.15</v>
      </c>
      <c r="M8" s="470">
        <v>6053518</v>
      </c>
      <c r="N8" s="459">
        <v>6.15</v>
      </c>
      <c r="O8" s="470">
        <v>6059840</v>
      </c>
      <c r="P8" s="459">
        <v>6.19</v>
      </c>
      <c r="Q8" s="470">
        <v>6062798</v>
      </c>
      <c r="R8" s="459">
        <v>6.19</v>
      </c>
      <c r="S8" s="470">
        <v>6065756</v>
      </c>
      <c r="T8" s="459">
        <v>6.19</v>
      </c>
      <c r="U8" s="470">
        <v>6068772</v>
      </c>
      <c r="V8" s="459">
        <v>6.19</v>
      </c>
      <c r="W8" s="470">
        <v>6077646</v>
      </c>
      <c r="X8" s="459">
        <v>6.2</v>
      </c>
      <c r="Y8" s="470">
        <v>6088724</v>
      </c>
      <c r="Z8" s="459">
        <v>6.21</v>
      </c>
      <c r="AA8" s="458">
        <v>6076051</v>
      </c>
      <c r="AB8" s="471">
        <v>6.19</v>
      </c>
      <c r="AC8" s="470">
        <v>6094524</v>
      </c>
      <c r="AD8" s="459">
        <v>6.21</v>
      </c>
      <c r="AE8" s="470">
        <v>6097482</v>
      </c>
      <c r="AF8" s="459">
        <v>6.21</v>
      </c>
      <c r="AG8" s="470">
        <v>6106240</v>
      </c>
      <c r="AH8" s="459">
        <v>6.21</v>
      </c>
      <c r="AI8" s="483">
        <v>6089072</v>
      </c>
      <c r="AJ8" s="484">
        <v>6.19</v>
      </c>
      <c r="AK8" s="483">
        <v>6109657.3600000003</v>
      </c>
      <c r="AL8" s="484">
        <v>6.21</v>
      </c>
      <c r="AM8" s="470">
        <v>6115578</v>
      </c>
      <c r="AN8" s="459">
        <v>6.22</v>
      </c>
      <c r="AO8" s="493">
        <v>6118478</v>
      </c>
      <c r="AP8" s="492">
        <v>6.22</v>
      </c>
      <c r="AQ8" s="527">
        <v>6127178</v>
      </c>
      <c r="AR8" s="492">
        <v>6.22</v>
      </c>
      <c r="AS8" s="527">
        <v>6107458</v>
      </c>
      <c r="AT8" s="492">
        <v>6.2</v>
      </c>
      <c r="AU8" s="527">
        <v>6107400</v>
      </c>
      <c r="AV8" s="492">
        <v>6.2</v>
      </c>
    </row>
    <row r="9" spans="1:48">
      <c r="A9" s="440" t="s">
        <v>66</v>
      </c>
      <c r="B9" s="693" t="s">
        <v>15</v>
      </c>
      <c r="C9" s="662">
        <v>4672329.5999999996</v>
      </c>
      <c r="D9" s="459">
        <v>4.76</v>
      </c>
      <c r="E9" s="470">
        <v>4665713.76</v>
      </c>
      <c r="F9" s="459">
        <v>4.76</v>
      </c>
      <c r="G9" s="470">
        <v>4667990.6399999997</v>
      </c>
      <c r="H9" s="459">
        <v>4.76</v>
      </c>
      <c r="I9" s="470">
        <v>4670310.4800000004</v>
      </c>
      <c r="J9" s="459">
        <v>4.75</v>
      </c>
      <c r="K9" s="470">
        <v>4672630.32</v>
      </c>
      <c r="L9" s="459">
        <v>4.75</v>
      </c>
      <c r="M9" s="470">
        <v>4679589.84</v>
      </c>
      <c r="N9" s="459">
        <v>4.75</v>
      </c>
      <c r="O9" s="470">
        <v>4683499.2</v>
      </c>
      <c r="P9" s="459">
        <v>4.78</v>
      </c>
      <c r="Q9" s="470">
        <v>4685862</v>
      </c>
      <c r="R9" s="459">
        <v>4.79</v>
      </c>
      <c r="S9" s="470">
        <v>4688181.84</v>
      </c>
      <c r="T9" s="459">
        <v>4.79</v>
      </c>
      <c r="U9" s="470">
        <v>4690501.68</v>
      </c>
      <c r="V9" s="459">
        <v>4.79</v>
      </c>
      <c r="W9" s="470">
        <v>4697504.16</v>
      </c>
      <c r="X9" s="459">
        <v>4.79</v>
      </c>
      <c r="Y9" s="470">
        <v>4707041.2800000003</v>
      </c>
      <c r="Z9" s="459">
        <v>4.8</v>
      </c>
      <c r="AA9" s="480">
        <v>4714851.41</v>
      </c>
      <c r="AB9" s="481">
        <v>4.8099999999999996</v>
      </c>
      <c r="AC9" s="470">
        <v>4711680.96</v>
      </c>
      <c r="AD9" s="459">
        <v>4.8</v>
      </c>
      <c r="AE9" s="470">
        <v>4714043.76</v>
      </c>
      <c r="AF9" s="459">
        <v>4.8</v>
      </c>
      <c r="AG9" s="470">
        <v>4721003.28</v>
      </c>
      <c r="AH9" s="459">
        <v>4.8</v>
      </c>
      <c r="AI9" s="470">
        <v>4727189.5199999996</v>
      </c>
      <c r="AJ9" s="459">
        <v>4.8099999999999996</v>
      </c>
      <c r="AK9" s="470">
        <v>4339647.3600000003</v>
      </c>
      <c r="AL9" s="459">
        <v>4.41</v>
      </c>
      <c r="AM9" s="470">
        <v>4341795.3600000003</v>
      </c>
      <c r="AN9" s="459">
        <v>4.41</v>
      </c>
      <c r="AO9" s="493">
        <v>4343986.32</v>
      </c>
      <c r="AP9" s="492">
        <v>4.42</v>
      </c>
      <c r="AQ9" s="527">
        <v>4350516.24</v>
      </c>
      <c r="AR9" s="492">
        <v>4.42</v>
      </c>
      <c r="AS9" s="527">
        <v>4334148.4800000004</v>
      </c>
      <c r="AT9" s="492">
        <v>4.4000000000000004</v>
      </c>
      <c r="AU9" s="527">
        <v>4332730.8</v>
      </c>
      <c r="AV9" s="492">
        <v>4.4000000000000004</v>
      </c>
    </row>
    <row r="10" spans="1:48">
      <c r="A10" s="916" t="s">
        <v>128</v>
      </c>
      <c r="B10" s="916"/>
      <c r="C10" s="663">
        <f t="shared" ref="C10:H10" si="0">SUM(C3:C9)</f>
        <v>47557749.620000005</v>
      </c>
      <c r="D10" s="410">
        <f t="shared" si="0"/>
        <v>48.4</v>
      </c>
      <c r="E10" s="410">
        <f t="shared" si="0"/>
        <v>47560108.699999996</v>
      </c>
      <c r="F10" s="410">
        <f t="shared" si="0"/>
        <v>48.419999999999995</v>
      </c>
      <c r="G10" s="410">
        <f t="shared" si="0"/>
        <v>47562681.740000002</v>
      </c>
      <c r="H10" s="410">
        <f t="shared" si="0"/>
        <v>48.42</v>
      </c>
      <c r="I10" s="410">
        <f t="shared" ref="I10:N10" si="1">SUM(I3:I9)</f>
        <v>47584718.429999992</v>
      </c>
      <c r="J10" s="410">
        <f t="shared" si="1"/>
        <v>48.42</v>
      </c>
      <c r="K10" s="410">
        <f t="shared" si="1"/>
        <v>47606592.75</v>
      </c>
      <c r="L10" s="410">
        <f t="shared" si="1"/>
        <v>48.42</v>
      </c>
      <c r="M10" s="410">
        <f t="shared" si="1"/>
        <v>47672269.599999994</v>
      </c>
      <c r="N10" s="410">
        <f t="shared" si="1"/>
        <v>48.44</v>
      </c>
      <c r="O10" s="410">
        <f t="shared" ref="O10:T10" si="2">SUM(O3:O9)</f>
        <v>47697593.910000004</v>
      </c>
      <c r="P10" s="410">
        <f t="shared" si="2"/>
        <v>48.69</v>
      </c>
      <c r="Q10" s="410">
        <f t="shared" si="2"/>
        <v>47719530.879999995</v>
      </c>
      <c r="R10" s="410">
        <f t="shared" si="2"/>
        <v>48.73</v>
      </c>
      <c r="S10" s="410">
        <f t="shared" si="2"/>
        <v>47741276.840000004</v>
      </c>
      <c r="T10" s="410">
        <f t="shared" si="2"/>
        <v>48.739999999999995</v>
      </c>
      <c r="U10" s="410">
        <f t="shared" ref="U10:Z10" si="3">SUM(U3:U9)</f>
        <v>47763154.850000001</v>
      </c>
      <c r="V10" s="410">
        <f t="shared" si="3"/>
        <v>48.749999999999993</v>
      </c>
      <c r="W10" s="410">
        <f t="shared" si="3"/>
        <v>47828661.670000002</v>
      </c>
      <c r="X10" s="410">
        <f t="shared" si="3"/>
        <v>48.77</v>
      </c>
      <c r="Y10" s="410">
        <f t="shared" si="3"/>
        <v>47872822.450000003</v>
      </c>
      <c r="Z10" s="410">
        <f t="shared" si="3"/>
        <v>48.8</v>
      </c>
      <c r="AA10" s="410">
        <f t="shared" ref="AA10:AF10" si="4">SUM(AA3:AA9)</f>
        <v>47131275.920000002</v>
      </c>
      <c r="AB10" s="410">
        <f t="shared" si="4"/>
        <v>48.05</v>
      </c>
      <c r="AC10" s="410">
        <f t="shared" si="4"/>
        <v>47194257.880000003</v>
      </c>
      <c r="AD10" s="410">
        <f t="shared" si="4"/>
        <v>48.08</v>
      </c>
      <c r="AE10" s="410">
        <f t="shared" si="4"/>
        <v>47216090.939999998</v>
      </c>
      <c r="AF10" s="410">
        <f t="shared" si="4"/>
        <v>48.089999999999996</v>
      </c>
      <c r="AG10" s="410">
        <f t="shared" ref="AG10:AL10" si="5">SUM(AG3:AG9)</f>
        <v>47280933.770000003</v>
      </c>
      <c r="AH10" s="410">
        <f t="shared" si="5"/>
        <v>48.11</v>
      </c>
      <c r="AI10" s="410">
        <f t="shared" si="5"/>
        <v>47293588.819999993</v>
      </c>
      <c r="AJ10" s="410">
        <f t="shared" si="5"/>
        <v>48.110000000000007</v>
      </c>
      <c r="AK10" s="410">
        <f t="shared" si="5"/>
        <v>46932302.700000003</v>
      </c>
      <c r="AL10" s="410">
        <f t="shared" si="5"/>
        <v>47.72</v>
      </c>
      <c r="AM10" s="410">
        <f t="shared" ref="AM10:AT10" si="6">SUM(AM3:AM9)</f>
        <v>46966422.82</v>
      </c>
      <c r="AN10" s="410">
        <f t="shared" si="6"/>
        <v>47.740000000000009</v>
      </c>
      <c r="AO10" s="494">
        <f t="shared" si="6"/>
        <v>46977920.549999997</v>
      </c>
      <c r="AP10" s="494">
        <f t="shared" si="6"/>
        <v>47.750000000000007</v>
      </c>
      <c r="AQ10" s="528">
        <f t="shared" si="6"/>
        <v>47041992.670000002</v>
      </c>
      <c r="AR10" s="494">
        <f t="shared" si="6"/>
        <v>47.77</v>
      </c>
      <c r="AS10" s="528">
        <f t="shared" si="6"/>
        <v>46972072.629999995</v>
      </c>
      <c r="AT10" s="494">
        <f t="shared" si="6"/>
        <v>47.720000000000006</v>
      </c>
      <c r="AU10" s="528">
        <f>SUM(AU3:AU9)</f>
        <v>46980574.829999998</v>
      </c>
      <c r="AV10" s="494">
        <f>SUM(AV3:AV9)</f>
        <v>47.67</v>
      </c>
    </row>
    <row r="11" spans="1:48" ht="15">
      <c r="A11" s="694" t="s">
        <v>25</v>
      </c>
      <c r="B11" s="695" t="s">
        <v>26</v>
      </c>
      <c r="C11" s="664">
        <v>3813730.8</v>
      </c>
      <c r="D11" s="459">
        <v>3.88</v>
      </c>
      <c r="E11" s="462">
        <v>3815966.98</v>
      </c>
      <c r="F11" s="459">
        <v>3.8899999999999997</v>
      </c>
      <c r="G11" s="462">
        <v>3818204.67</v>
      </c>
      <c r="H11" s="459">
        <v>3.89</v>
      </c>
      <c r="I11" s="462">
        <v>3820443.5</v>
      </c>
      <c r="J11" s="459">
        <v>3.89</v>
      </c>
      <c r="K11" s="462">
        <v>3822683.46</v>
      </c>
      <c r="L11" s="459">
        <v>3.89</v>
      </c>
      <c r="M11" s="462">
        <v>3829412.05</v>
      </c>
      <c r="N11" s="459">
        <v>3.89</v>
      </c>
      <c r="O11" s="462">
        <v>3831657.32</v>
      </c>
      <c r="P11" s="459">
        <v>3.91</v>
      </c>
      <c r="Q11" s="462">
        <v>3833904.09</v>
      </c>
      <c r="R11" s="459">
        <v>3.91</v>
      </c>
      <c r="S11" s="462">
        <v>3836152.38</v>
      </c>
      <c r="T11" s="459">
        <v>3.91</v>
      </c>
      <c r="U11" s="462">
        <v>3838401.43</v>
      </c>
      <c r="V11" s="459">
        <v>3.92</v>
      </c>
      <c r="W11" s="462">
        <v>3845157.65</v>
      </c>
      <c r="X11" s="459">
        <v>3.92</v>
      </c>
      <c r="Y11" s="462">
        <v>3847412.38</v>
      </c>
      <c r="Z11" s="459">
        <v>3.92</v>
      </c>
      <c r="AA11" s="462">
        <v>3849668.24</v>
      </c>
      <c r="AB11" s="459">
        <v>3.9299999999999997</v>
      </c>
      <c r="AC11" s="462">
        <v>3851925.61</v>
      </c>
      <c r="AD11" s="459">
        <v>3.9299999999999997</v>
      </c>
      <c r="AE11" s="462">
        <v>3854184.12</v>
      </c>
      <c r="AF11" s="459">
        <v>3.93</v>
      </c>
      <c r="AG11" s="462">
        <v>3860967.98</v>
      </c>
      <c r="AH11" s="459">
        <v>3.93</v>
      </c>
      <c r="AI11" s="462">
        <v>3863231.79</v>
      </c>
      <c r="AJ11" s="459">
        <v>3.93</v>
      </c>
      <c r="AK11" s="462">
        <v>3865497.11</v>
      </c>
      <c r="AL11" s="459">
        <v>3.93</v>
      </c>
      <c r="AM11" s="462">
        <v>3867763.57</v>
      </c>
      <c r="AN11" s="459">
        <v>3.93</v>
      </c>
      <c r="AO11" s="495">
        <v>3870031.54</v>
      </c>
      <c r="AP11" s="492">
        <v>3.93</v>
      </c>
      <c r="AQ11" s="529">
        <v>3876843.4</v>
      </c>
      <c r="AR11" s="492">
        <v>3.94</v>
      </c>
      <c r="AS11" s="529">
        <v>3879116.67</v>
      </c>
      <c r="AT11" s="492">
        <v>3.94</v>
      </c>
      <c r="AU11" s="529">
        <v>3881391.08</v>
      </c>
      <c r="AV11" s="492">
        <v>3.94</v>
      </c>
    </row>
    <row r="12" spans="1:48" ht="15">
      <c r="A12" s="694" t="s">
        <v>99</v>
      </c>
      <c r="B12" s="443" t="s">
        <v>29</v>
      </c>
      <c r="C12" s="665">
        <v>0</v>
      </c>
      <c r="D12" s="459">
        <v>0</v>
      </c>
      <c r="E12" s="461">
        <v>0</v>
      </c>
      <c r="F12" s="459">
        <v>0</v>
      </c>
      <c r="G12" s="461">
        <v>0</v>
      </c>
      <c r="H12" s="459">
        <v>0</v>
      </c>
      <c r="I12" s="461">
        <v>0</v>
      </c>
      <c r="J12" s="459">
        <v>0</v>
      </c>
      <c r="K12" s="461">
        <v>0</v>
      </c>
      <c r="L12" s="459">
        <v>0</v>
      </c>
      <c r="M12" s="461">
        <v>0</v>
      </c>
      <c r="N12" s="459">
        <v>0</v>
      </c>
      <c r="O12" s="461">
        <v>0</v>
      </c>
      <c r="P12" s="459">
        <v>0</v>
      </c>
      <c r="Q12" s="461">
        <v>0</v>
      </c>
      <c r="R12" s="459">
        <v>0</v>
      </c>
      <c r="S12" s="461">
        <v>0</v>
      </c>
      <c r="T12" s="459">
        <v>0</v>
      </c>
      <c r="U12" s="461">
        <v>0</v>
      </c>
      <c r="V12" s="459">
        <v>0</v>
      </c>
      <c r="W12" s="461">
        <v>0</v>
      </c>
      <c r="X12" s="459">
        <v>0</v>
      </c>
      <c r="Y12" s="461">
        <v>0</v>
      </c>
      <c r="Z12" s="459">
        <v>0</v>
      </c>
      <c r="AA12" s="461">
        <v>0</v>
      </c>
      <c r="AB12" s="459">
        <v>0</v>
      </c>
      <c r="AC12" s="461">
        <v>0</v>
      </c>
      <c r="AD12" s="459">
        <v>0</v>
      </c>
      <c r="AE12" s="461">
        <v>0</v>
      </c>
      <c r="AF12" s="459">
        <v>0</v>
      </c>
      <c r="AG12" s="461">
        <v>0</v>
      </c>
      <c r="AH12" s="459">
        <v>0</v>
      </c>
      <c r="AI12" s="461">
        <v>0</v>
      </c>
      <c r="AJ12" s="459">
        <v>0</v>
      </c>
      <c r="AK12" s="461">
        <v>0</v>
      </c>
      <c r="AL12" s="459">
        <v>0</v>
      </c>
      <c r="AM12" s="461">
        <v>0</v>
      </c>
      <c r="AN12" s="459">
        <v>0</v>
      </c>
      <c r="AO12" s="496">
        <v>0</v>
      </c>
      <c r="AP12" s="492">
        <v>0</v>
      </c>
      <c r="AQ12" s="530">
        <v>0</v>
      </c>
      <c r="AR12" s="492">
        <v>0</v>
      </c>
      <c r="AS12" s="530">
        <v>0</v>
      </c>
      <c r="AT12" s="492">
        <v>0</v>
      </c>
      <c r="AU12" s="530">
        <v>0</v>
      </c>
      <c r="AV12" s="492">
        <v>0</v>
      </c>
    </row>
    <row r="13" spans="1:48" ht="15">
      <c r="A13" s="443" t="s">
        <v>38</v>
      </c>
      <c r="B13" s="443" t="s">
        <v>39</v>
      </c>
      <c r="C13" s="664">
        <v>4180008.8</v>
      </c>
      <c r="D13" s="460">
        <v>4.25</v>
      </c>
      <c r="E13" s="462">
        <v>4182236.8</v>
      </c>
      <c r="F13" s="460">
        <v>4.26</v>
      </c>
      <c r="G13" s="462">
        <v>4184466</v>
      </c>
      <c r="H13" s="460">
        <v>4.26</v>
      </c>
      <c r="I13" s="462">
        <v>4186696.4</v>
      </c>
      <c r="J13" s="460">
        <v>4.26</v>
      </c>
      <c r="K13" s="462">
        <v>4188928</v>
      </c>
      <c r="L13" s="460">
        <v>4.26</v>
      </c>
      <c r="M13" s="462">
        <v>4195629.5999999996</v>
      </c>
      <c r="N13" s="460">
        <v>4.26</v>
      </c>
      <c r="O13" s="462">
        <v>4197866</v>
      </c>
      <c r="P13" s="460">
        <v>4.29</v>
      </c>
      <c r="Q13" s="462">
        <v>4000663.6</v>
      </c>
      <c r="R13" s="460">
        <v>4.09</v>
      </c>
      <c r="S13" s="462">
        <v>4002796</v>
      </c>
      <c r="T13" s="460">
        <v>4.09</v>
      </c>
      <c r="U13" s="462">
        <v>4004929.6</v>
      </c>
      <c r="V13" s="460">
        <v>4.09</v>
      </c>
      <c r="W13" s="462">
        <v>4011336.8</v>
      </c>
      <c r="X13" s="460">
        <v>4.09</v>
      </c>
      <c r="Y13" s="462">
        <v>4013474.8</v>
      </c>
      <c r="Z13" s="460">
        <v>4.09</v>
      </c>
      <c r="AA13" s="462">
        <v>4015614</v>
      </c>
      <c r="AB13" s="460">
        <v>4.09</v>
      </c>
      <c r="AC13" s="462">
        <v>4017754.4</v>
      </c>
      <c r="AD13" s="460">
        <v>4.09</v>
      </c>
      <c r="AE13" s="462">
        <v>4019896</v>
      </c>
      <c r="AF13" s="460">
        <v>4.09</v>
      </c>
      <c r="AG13" s="462">
        <v>4026327.2</v>
      </c>
      <c r="AH13" s="460">
        <v>4.0999999999999996</v>
      </c>
      <c r="AI13" s="462">
        <v>4028473.6</v>
      </c>
      <c r="AJ13" s="460">
        <v>4.0999999999999996</v>
      </c>
      <c r="AK13" s="462">
        <v>4030620.8</v>
      </c>
      <c r="AL13" s="460">
        <v>4.0999999999999996</v>
      </c>
      <c r="AM13" s="462">
        <v>4032769.2</v>
      </c>
      <c r="AN13" s="460">
        <v>4.0999999999999996</v>
      </c>
      <c r="AO13" s="495">
        <v>4034918.3999999999</v>
      </c>
      <c r="AP13" s="497">
        <v>4.0999999999999996</v>
      </c>
      <c r="AQ13" s="529">
        <v>4041374</v>
      </c>
      <c r="AR13" s="497">
        <v>4.0999999999999996</v>
      </c>
      <c r="AS13" s="529">
        <v>4043528</v>
      </c>
      <c r="AT13" s="497">
        <v>4.1100000000000003</v>
      </c>
      <c r="AU13" s="529">
        <v>4045683.2</v>
      </c>
      <c r="AV13" s="497">
        <v>4.1100000000000003</v>
      </c>
    </row>
    <row r="14" spans="1:48" ht="15">
      <c r="A14" s="443" t="s">
        <v>100</v>
      </c>
      <c r="B14" s="443" t="s">
        <v>101</v>
      </c>
      <c r="C14" s="664">
        <v>3066462.3</v>
      </c>
      <c r="D14" s="459">
        <v>3.12</v>
      </c>
      <c r="E14" s="462">
        <v>3068102.4</v>
      </c>
      <c r="F14" s="459">
        <v>3.12</v>
      </c>
      <c r="G14" s="462">
        <v>3069743.4</v>
      </c>
      <c r="H14" s="459">
        <v>3.12</v>
      </c>
      <c r="I14" s="462">
        <v>3071385.3</v>
      </c>
      <c r="J14" s="459">
        <v>3.13</v>
      </c>
      <c r="K14" s="462">
        <v>3073028.1</v>
      </c>
      <c r="L14" s="459">
        <v>3.13</v>
      </c>
      <c r="M14" s="462">
        <v>3077961.6</v>
      </c>
      <c r="N14" s="459">
        <v>3.13</v>
      </c>
      <c r="O14" s="462">
        <v>3079608</v>
      </c>
      <c r="P14" s="459">
        <v>3.14</v>
      </c>
      <c r="Q14" s="462">
        <v>3081255.3</v>
      </c>
      <c r="R14" s="459">
        <v>3.15</v>
      </c>
      <c r="S14" s="462">
        <v>3082903.2</v>
      </c>
      <c r="T14" s="459">
        <v>3.15</v>
      </c>
      <c r="U14" s="462">
        <v>3084552</v>
      </c>
      <c r="V14" s="459">
        <v>3.14</v>
      </c>
      <c r="W14" s="462">
        <v>3089504.1</v>
      </c>
      <c r="X14" s="459">
        <v>3.15</v>
      </c>
      <c r="Y14" s="462">
        <v>3091156.5</v>
      </c>
      <c r="Z14" s="459">
        <v>3.15</v>
      </c>
      <c r="AA14" s="462">
        <v>3092810.1</v>
      </c>
      <c r="AB14" s="459">
        <v>3.15</v>
      </c>
      <c r="AC14" s="462">
        <v>3094464.3</v>
      </c>
      <c r="AD14" s="459">
        <v>3.15</v>
      </c>
      <c r="AE14" s="462">
        <v>3096119.4</v>
      </c>
      <c r="AF14" s="459">
        <v>3.15</v>
      </c>
      <c r="AG14" s="462">
        <v>3101089.8</v>
      </c>
      <c r="AH14" s="459">
        <v>3.1500000000000004</v>
      </c>
      <c r="AI14" s="462">
        <v>3102748.5</v>
      </c>
      <c r="AJ14" s="459">
        <v>3.1500000000000004</v>
      </c>
      <c r="AK14" s="462">
        <v>3104408.1</v>
      </c>
      <c r="AL14" s="459">
        <v>3.16</v>
      </c>
      <c r="AM14" s="462">
        <v>3106068.6</v>
      </c>
      <c r="AN14" s="459">
        <v>3.16</v>
      </c>
      <c r="AO14" s="495">
        <v>3107730</v>
      </c>
      <c r="AP14" s="492">
        <v>3.16</v>
      </c>
      <c r="AQ14" s="529">
        <v>3112719</v>
      </c>
      <c r="AR14" s="492">
        <v>3.16</v>
      </c>
      <c r="AS14" s="529">
        <v>3114384</v>
      </c>
      <c r="AT14" s="492">
        <v>3.16</v>
      </c>
      <c r="AU14" s="529">
        <v>3116049.9</v>
      </c>
      <c r="AV14" s="492">
        <v>3.16</v>
      </c>
    </row>
    <row r="15" spans="1:48" ht="16.5" thickBot="1">
      <c r="A15" s="926" t="s">
        <v>129</v>
      </c>
      <c r="B15" s="926"/>
      <c r="C15" s="666">
        <f t="shared" ref="C15:H15" si="7">SUM(C11:C14)</f>
        <v>11060201.899999999</v>
      </c>
      <c r="D15" s="411">
        <f t="shared" si="7"/>
        <v>11.25</v>
      </c>
      <c r="E15" s="411">
        <f t="shared" si="7"/>
        <v>11066306.18</v>
      </c>
      <c r="F15" s="411">
        <f t="shared" si="7"/>
        <v>11.27</v>
      </c>
      <c r="G15" s="411">
        <f t="shared" si="7"/>
        <v>11072414.07</v>
      </c>
      <c r="H15" s="411">
        <f t="shared" si="7"/>
        <v>11.27</v>
      </c>
      <c r="I15" s="411">
        <f t="shared" ref="I15:N15" si="8">SUM(I11:I14)</f>
        <v>11078525.199999999</v>
      </c>
      <c r="J15" s="411">
        <f t="shared" si="8"/>
        <v>11.280000000000001</v>
      </c>
      <c r="K15" s="411">
        <f t="shared" si="8"/>
        <v>11084639.560000001</v>
      </c>
      <c r="L15" s="411">
        <f t="shared" si="8"/>
        <v>11.280000000000001</v>
      </c>
      <c r="M15" s="411">
        <f t="shared" si="8"/>
        <v>11103003.25</v>
      </c>
      <c r="N15" s="411">
        <f t="shared" si="8"/>
        <v>11.280000000000001</v>
      </c>
      <c r="O15" s="411">
        <f t="shared" ref="O15:T15" si="9">SUM(O11:O14)</f>
        <v>11109131.32</v>
      </c>
      <c r="P15" s="411">
        <f t="shared" si="9"/>
        <v>11.34</v>
      </c>
      <c r="Q15" s="411">
        <f t="shared" si="9"/>
        <v>10915822.989999998</v>
      </c>
      <c r="R15" s="411">
        <f t="shared" si="9"/>
        <v>11.15</v>
      </c>
      <c r="S15" s="411">
        <f t="shared" si="9"/>
        <v>10921851.58</v>
      </c>
      <c r="T15" s="411">
        <f t="shared" si="9"/>
        <v>11.15</v>
      </c>
      <c r="U15" s="411">
        <f t="shared" ref="U15:Z15" si="10">SUM(U11:U14)</f>
        <v>10927883.030000001</v>
      </c>
      <c r="V15" s="411">
        <f t="shared" si="10"/>
        <v>11.15</v>
      </c>
      <c r="W15" s="411">
        <f t="shared" si="10"/>
        <v>10945998.549999999</v>
      </c>
      <c r="X15" s="411">
        <f t="shared" si="10"/>
        <v>11.16</v>
      </c>
      <c r="Y15" s="411">
        <f t="shared" si="10"/>
        <v>10952043.68</v>
      </c>
      <c r="Z15" s="411">
        <f t="shared" si="10"/>
        <v>11.16</v>
      </c>
      <c r="AA15" s="411">
        <f t="shared" ref="AA15:AF15" si="11">SUM(AA11:AA14)</f>
        <v>10958092.34</v>
      </c>
      <c r="AB15" s="411">
        <f t="shared" si="11"/>
        <v>11.17</v>
      </c>
      <c r="AC15" s="411">
        <f t="shared" si="11"/>
        <v>10964144.309999999</v>
      </c>
      <c r="AD15" s="411">
        <f t="shared" si="11"/>
        <v>11.17</v>
      </c>
      <c r="AE15" s="411">
        <f t="shared" si="11"/>
        <v>10970199.52</v>
      </c>
      <c r="AF15" s="411">
        <f t="shared" si="11"/>
        <v>11.17</v>
      </c>
      <c r="AG15" s="411">
        <f t="shared" ref="AG15:AL15" si="12">SUM(AG11:AG14)</f>
        <v>10988384.98</v>
      </c>
      <c r="AH15" s="411">
        <f t="shared" si="12"/>
        <v>11.18</v>
      </c>
      <c r="AI15" s="411">
        <f t="shared" si="12"/>
        <v>10994453.890000001</v>
      </c>
      <c r="AJ15" s="411">
        <f t="shared" si="12"/>
        <v>11.18</v>
      </c>
      <c r="AK15" s="411">
        <f t="shared" si="12"/>
        <v>11000526.01</v>
      </c>
      <c r="AL15" s="411">
        <f t="shared" si="12"/>
        <v>11.19</v>
      </c>
      <c r="AM15" s="411">
        <f t="shared" ref="AM15:AT15" si="13">SUM(AM11:AM14)</f>
        <v>11006601.369999999</v>
      </c>
      <c r="AN15" s="411">
        <f t="shared" si="13"/>
        <v>11.19</v>
      </c>
      <c r="AO15" s="498">
        <f t="shared" si="13"/>
        <v>11012679.939999999</v>
      </c>
      <c r="AP15" s="498">
        <f t="shared" si="13"/>
        <v>11.19</v>
      </c>
      <c r="AQ15" s="498">
        <f t="shared" si="13"/>
        <v>11030936.4</v>
      </c>
      <c r="AR15" s="498">
        <f t="shared" si="13"/>
        <v>11.2</v>
      </c>
      <c r="AS15" s="498">
        <f t="shared" si="13"/>
        <v>11037028.67</v>
      </c>
      <c r="AT15" s="498">
        <f t="shared" si="13"/>
        <v>11.21</v>
      </c>
      <c r="AU15" s="498">
        <f>SUM(AU11:AU14)</f>
        <v>11043124.18</v>
      </c>
      <c r="AV15" s="498">
        <f>SUM(AV11:AV14)</f>
        <v>11.21</v>
      </c>
    </row>
    <row r="16" spans="1:48" ht="32.25" thickBot="1">
      <c r="A16" s="64" t="s">
        <v>41</v>
      </c>
      <c r="B16" s="64" t="s">
        <v>42</v>
      </c>
      <c r="C16" s="667"/>
      <c r="D16" s="413"/>
      <c r="E16" s="412"/>
      <c r="F16" s="413"/>
      <c r="G16" s="412"/>
      <c r="H16" s="413"/>
      <c r="I16" s="412"/>
      <c r="J16" s="413"/>
      <c r="K16" s="412"/>
      <c r="L16" s="413"/>
      <c r="M16" s="412"/>
      <c r="N16" s="413"/>
      <c r="O16" s="412"/>
      <c r="P16" s="413"/>
      <c r="Q16" s="412"/>
      <c r="R16" s="413"/>
      <c r="S16" s="412"/>
      <c r="T16" s="413"/>
      <c r="U16" s="412"/>
      <c r="V16" s="413"/>
      <c r="W16" s="412"/>
      <c r="X16" s="413"/>
      <c r="Y16" s="412"/>
      <c r="Z16" s="413"/>
      <c r="AA16" s="412"/>
      <c r="AB16" s="413"/>
      <c r="AC16" s="412"/>
      <c r="AD16" s="413"/>
      <c r="AE16" s="412"/>
      <c r="AF16" s="413"/>
      <c r="AG16" s="412"/>
      <c r="AH16" s="413"/>
      <c r="AI16" s="412"/>
      <c r="AJ16" s="413"/>
      <c r="AK16" s="412"/>
      <c r="AL16" s="413"/>
      <c r="AM16" s="412"/>
      <c r="AN16" s="413"/>
      <c r="AO16" s="412"/>
      <c r="AP16" s="499"/>
      <c r="AQ16" s="412"/>
      <c r="AR16" s="499"/>
      <c r="AS16" s="412"/>
      <c r="AT16" s="499"/>
      <c r="AU16" s="412"/>
      <c r="AV16" s="499"/>
    </row>
    <row r="17" spans="1:48" ht="16.5" thickBot="1">
      <c r="A17" s="920" t="s">
        <v>127</v>
      </c>
      <c r="B17" s="920"/>
      <c r="C17" s="668"/>
      <c r="D17" s="415"/>
      <c r="E17" s="414"/>
      <c r="F17" s="415"/>
      <c r="G17" s="414"/>
      <c r="H17" s="415"/>
      <c r="I17" s="414"/>
      <c r="J17" s="415"/>
      <c r="K17" s="414"/>
      <c r="L17" s="415"/>
      <c r="M17" s="414"/>
      <c r="N17" s="415"/>
      <c r="O17" s="414"/>
      <c r="P17" s="415"/>
      <c r="Q17" s="414"/>
      <c r="R17" s="415"/>
      <c r="S17" s="414"/>
      <c r="T17" s="415"/>
      <c r="U17" s="414"/>
      <c r="V17" s="415"/>
      <c r="W17" s="414"/>
      <c r="X17" s="415"/>
      <c r="Y17" s="414"/>
      <c r="Z17" s="415"/>
      <c r="AA17" s="414"/>
      <c r="AB17" s="415"/>
      <c r="AC17" s="414"/>
      <c r="AD17" s="415"/>
      <c r="AE17" s="414"/>
      <c r="AF17" s="415"/>
      <c r="AG17" s="414"/>
      <c r="AH17" s="415"/>
      <c r="AI17" s="414"/>
      <c r="AJ17" s="415"/>
      <c r="AK17" s="414"/>
      <c r="AL17" s="415"/>
      <c r="AM17" s="414"/>
      <c r="AN17" s="415"/>
      <c r="AO17" s="414"/>
      <c r="AP17" s="414"/>
      <c r="AQ17" s="414"/>
      <c r="AR17" s="414"/>
      <c r="AS17" s="414"/>
      <c r="AT17" s="414"/>
      <c r="AU17" s="414"/>
      <c r="AV17" s="414"/>
    </row>
    <row r="18" spans="1:48">
      <c r="A18" s="704" t="s">
        <v>115</v>
      </c>
      <c r="B18" s="692"/>
      <c r="C18" s="669">
        <v>550495</v>
      </c>
      <c r="D18" s="450">
        <v>0.56000000000000005</v>
      </c>
      <c r="E18" s="449">
        <v>550495</v>
      </c>
      <c r="F18" s="450">
        <v>0.56000000000000005</v>
      </c>
      <c r="G18" s="449">
        <v>550495</v>
      </c>
      <c r="H18" s="450">
        <v>0.56000000000000005</v>
      </c>
      <c r="I18" s="449">
        <v>550495</v>
      </c>
      <c r="J18" s="450">
        <v>0.56000000000000005</v>
      </c>
      <c r="K18" s="449">
        <v>550495</v>
      </c>
      <c r="L18" s="450">
        <v>0.56000000000000005</v>
      </c>
      <c r="M18" s="449">
        <v>550495</v>
      </c>
      <c r="N18" s="450">
        <v>0.56000000000000005</v>
      </c>
      <c r="O18" s="449">
        <v>550495</v>
      </c>
      <c r="P18" s="450">
        <v>0.56000000000000005</v>
      </c>
      <c r="Q18" s="449">
        <v>550495</v>
      </c>
      <c r="R18" s="450">
        <v>0.56000000000000005</v>
      </c>
      <c r="S18" s="449">
        <v>550495</v>
      </c>
      <c r="T18" s="450">
        <v>0.56000000000000005</v>
      </c>
      <c r="U18" s="449">
        <v>550495</v>
      </c>
      <c r="V18" s="450">
        <v>0.56000000000000005</v>
      </c>
      <c r="W18" s="449">
        <v>550495</v>
      </c>
      <c r="X18" s="450">
        <v>0.56000000000000005</v>
      </c>
      <c r="Y18" s="449">
        <v>550495</v>
      </c>
      <c r="Z18" s="450">
        <v>0.56000000000000005</v>
      </c>
      <c r="AA18" s="449">
        <v>550495</v>
      </c>
      <c r="AB18" s="450">
        <v>0.56000000000000005</v>
      </c>
      <c r="AC18" s="449">
        <v>550495</v>
      </c>
      <c r="AD18" s="450">
        <v>0.56000000000000005</v>
      </c>
      <c r="AE18" s="449">
        <v>550495</v>
      </c>
      <c r="AF18" s="450">
        <v>0.56000000000000005</v>
      </c>
      <c r="AG18" s="449">
        <v>550495</v>
      </c>
      <c r="AH18" s="450">
        <v>0.56000000000000005</v>
      </c>
      <c r="AI18" s="449">
        <v>550495</v>
      </c>
      <c r="AJ18" s="450">
        <v>0.56000000000000005</v>
      </c>
      <c r="AK18" s="449">
        <v>550495</v>
      </c>
      <c r="AL18" s="450">
        <v>0.56000000000000005</v>
      </c>
      <c r="AM18" s="449">
        <v>550495</v>
      </c>
      <c r="AN18" s="450">
        <v>0.56000000000000005</v>
      </c>
      <c r="AO18" s="500">
        <v>550495</v>
      </c>
      <c r="AP18" s="501">
        <v>0.56000000000000005</v>
      </c>
      <c r="AQ18" s="500">
        <v>550495</v>
      </c>
      <c r="AR18" s="501">
        <v>0.56000000000000005</v>
      </c>
      <c r="AS18" s="500">
        <v>550495</v>
      </c>
      <c r="AT18" s="501">
        <v>0.56000000000000005</v>
      </c>
      <c r="AU18" s="500">
        <v>550495</v>
      </c>
      <c r="AV18" s="501">
        <v>0.56000000000000005</v>
      </c>
    </row>
    <row r="19" spans="1:48">
      <c r="A19" s="704" t="s">
        <v>116</v>
      </c>
      <c r="B19" s="692"/>
      <c r="C19" s="670">
        <v>1188246.17</v>
      </c>
      <c r="D19" s="450">
        <v>1.21</v>
      </c>
      <c r="E19" s="451">
        <v>1188246.17</v>
      </c>
      <c r="F19" s="450">
        <v>1.21</v>
      </c>
      <c r="G19" s="451">
        <v>1188246.17</v>
      </c>
      <c r="H19" s="450">
        <v>1.21</v>
      </c>
      <c r="I19" s="451">
        <v>1188246.17</v>
      </c>
      <c r="J19" s="450">
        <v>1.21</v>
      </c>
      <c r="K19" s="451">
        <v>1188246.17</v>
      </c>
      <c r="L19" s="450">
        <v>1.21</v>
      </c>
      <c r="M19" s="451">
        <v>1188246.17</v>
      </c>
      <c r="N19" s="450">
        <v>1.21</v>
      </c>
      <c r="O19" s="451">
        <v>1188246.17</v>
      </c>
      <c r="P19" s="450">
        <v>1.21</v>
      </c>
      <c r="Q19" s="451">
        <v>1188246.17</v>
      </c>
      <c r="R19" s="450">
        <v>1.21</v>
      </c>
      <c r="S19" s="451">
        <v>1188246.17</v>
      </c>
      <c r="T19" s="450">
        <v>1.21</v>
      </c>
      <c r="U19" s="451">
        <v>1188246.17</v>
      </c>
      <c r="V19" s="450">
        <v>1.21</v>
      </c>
      <c r="W19" s="451">
        <v>1188246.17</v>
      </c>
      <c r="X19" s="450">
        <v>1.21</v>
      </c>
      <c r="Y19" s="451">
        <v>1188246.17</v>
      </c>
      <c r="Z19" s="450">
        <v>1.21</v>
      </c>
      <c r="AA19" s="451">
        <v>1188246.17</v>
      </c>
      <c r="AB19" s="450">
        <v>1.21</v>
      </c>
      <c r="AC19" s="451">
        <v>1188246.17</v>
      </c>
      <c r="AD19" s="450">
        <v>1.21</v>
      </c>
      <c r="AE19" s="451">
        <v>1188246.17</v>
      </c>
      <c r="AF19" s="450">
        <v>1.21</v>
      </c>
      <c r="AG19" s="451">
        <v>1188246.17</v>
      </c>
      <c r="AH19" s="450">
        <v>1.21</v>
      </c>
      <c r="AI19" s="451">
        <v>1188246.17</v>
      </c>
      <c r="AJ19" s="450">
        <v>1.21</v>
      </c>
      <c r="AK19" s="451">
        <v>1188246.17</v>
      </c>
      <c r="AL19" s="450">
        <v>1.21</v>
      </c>
      <c r="AM19" s="451">
        <v>1188246.17</v>
      </c>
      <c r="AN19" s="450">
        <v>1.21</v>
      </c>
      <c r="AO19" s="502">
        <v>1188246.17</v>
      </c>
      <c r="AP19" s="501">
        <v>1.21</v>
      </c>
      <c r="AQ19" s="502">
        <v>1188246.17</v>
      </c>
      <c r="AR19" s="501">
        <v>1.21</v>
      </c>
      <c r="AS19" s="502">
        <v>1188246.17</v>
      </c>
      <c r="AT19" s="501">
        <v>1.21</v>
      </c>
      <c r="AU19" s="502">
        <v>1188246.17</v>
      </c>
      <c r="AV19" s="501">
        <v>1.21</v>
      </c>
    </row>
    <row r="20" spans="1:48" ht="16.5" thickBot="1">
      <c r="A20" s="704" t="s">
        <v>117</v>
      </c>
      <c r="B20" s="692"/>
      <c r="C20" s="671">
        <v>5267242.53</v>
      </c>
      <c r="D20" s="450">
        <v>5.36</v>
      </c>
      <c r="E20" s="452">
        <v>5267242.53</v>
      </c>
      <c r="F20" s="450">
        <v>5.36</v>
      </c>
      <c r="G20" s="452">
        <v>5267242.53</v>
      </c>
      <c r="H20" s="450">
        <v>5.36</v>
      </c>
      <c r="I20" s="452">
        <v>5267242.53</v>
      </c>
      <c r="J20" s="450">
        <v>5.36</v>
      </c>
      <c r="K20" s="452">
        <v>5267242.53</v>
      </c>
      <c r="L20" s="450">
        <v>5.36</v>
      </c>
      <c r="M20" s="452">
        <v>5267242.53</v>
      </c>
      <c r="N20" s="450">
        <v>5.35</v>
      </c>
      <c r="O20" s="452">
        <v>5267242.53</v>
      </c>
      <c r="P20" s="450">
        <v>5.38</v>
      </c>
      <c r="Q20" s="452">
        <v>5267242.53</v>
      </c>
      <c r="R20" s="450">
        <v>5.38</v>
      </c>
      <c r="S20" s="452">
        <v>5267242.53</v>
      </c>
      <c r="T20" s="450">
        <v>5.38</v>
      </c>
      <c r="U20" s="452">
        <v>5267242.53</v>
      </c>
      <c r="V20" s="450">
        <v>5.38</v>
      </c>
      <c r="W20" s="452">
        <v>5267242.53</v>
      </c>
      <c r="X20" s="450">
        <v>5.37</v>
      </c>
      <c r="Y20" s="452">
        <v>5267242.53</v>
      </c>
      <c r="Z20" s="450">
        <v>5.37</v>
      </c>
      <c r="AA20" s="452">
        <v>5267242.53</v>
      </c>
      <c r="AB20" s="450">
        <v>5.37</v>
      </c>
      <c r="AC20" s="452">
        <v>5267242.53</v>
      </c>
      <c r="AD20" s="450">
        <v>5.37</v>
      </c>
      <c r="AE20" s="452">
        <v>5267242.53</v>
      </c>
      <c r="AF20" s="450">
        <v>5.36</v>
      </c>
      <c r="AG20" s="452">
        <v>5267242.53</v>
      </c>
      <c r="AH20" s="450">
        <v>5.36</v>
      </c>
      <c r="AI20" s="452">
        <v>5267242.53</v>
      </c>
      <c r="AJ20" s="450">
        <v>5.36</v>
      </c>
      <c r="AK20" s="452">
        <v>5267242.53</v>
      </c>
      <c r="AL20" s="450">
        <v>5.3500000000000005</v>
      </c>
      <c r="AM20" s="452">
        <v>5267242.53</v>
      </c>
      <c r="AN20" s="450">
        <v>5.3500000000000005</v>
      </c>
      <c r="AO20" s="503">
        <v>5267242.53</v>
      </c>
      <c r="AP20" s="501">
        <v>5.3500000000000005</v>
      </c>
      <c r="AQ20" s="503">
        <v>5267242.53</v>
      </c>
      <c r="AR20" s="501">
        <v>5.3500000000000005</v>
      </c>
      <c r="AS20" s="503">
        <v>5267242.53</v>
      </c>
      <c r="AT20" s="501">
        <v>5.3500000000000005</v>
      </c>
      <c r="AU20" s="503">
        <v>5267242.53</v>
      </c>
      <c r="AV20" s="501">
        <v>5.34</v>
      </c>
    </row>
    <row r="21" spans="1:48" ht="16.5" thickBot="1">
      <c r="A21" s="921" t="s">
        <v>126</v>
      </c>
      <c r="B21" s="921"/>
      <c r="C21" s="668">
        <f t="shared" ref="C21:H21" si="14">SUM(C18:C20)</f>
        <v>7005983.7000000002</v>
      </c>
      <c r="D21" s="415">
        <f t="shared" si="14"/>
        <v>7.1300000000000008</v>
      </c>
      <c r="E21" s="414">
        <f t="shared" si="14"/>
        <v>7005983.7000000002</v>
      </c>
      <c r="F21" s="415">
        <f t="shared" si="14"/>
        <v>7.1300000000000008</v>
      </c>
      <c r="G21" s="414">
        <f t="shared" si="14"/>
        <v>7005983.7000000002</v>
      </c>
      <c r="H21" s="415">
        <f t="shared" si="14"/>
        <v>7.1300000000000008</v>
      </c>
      <c r="I21" s="414">
        <f t="shared" ref="I21:N21" si="15">SUM(I18:I20)</f>
        <v>7005983.7000000002</v>
      </c>
      <c r="J21" s="415">
        <f t="shared" si="15"/>
        <v>7.1300000000000008</v>
      </c>
      <c r="K21" s="414">
        <f t="shared" si="15"/>
        <v>7005983.7000000002</v>
      </c>
      <c r="L21" s="415">
        <f t="shared" si="15"/>
        <v>7.1300000000000008</v>
      </c>
      <c r="M21" s="414">
        <f t="shared" si="15"/>
        <v>7005983.7000000002</v>
      </c>
      <c r="N21" s="415">
        <f t="shared" si="15"/>
        <v>7.1199999999999992</v>
      </c>
      <c r="O21" s="414">
        <f t="shared" ref="O21:T21" si="16">SUM(O18:O20)</f>
        <v>7005983.7000000002</v>
      </c>
      <c r="P21" s="415">
        <f t="shared" si="16"/>
        <v>7.15</v>
      </c>
      <c r="Q21" s="414">
        <f t="shared" si="16"/>
        <v>7005983.7000000002</v>
      </c>
      <c r="R21" s="415">
        <f t="shared" si="16"/>
        <v>7.15</v>
      </c>
      <c r="S21" s="414">
        <f t="shared" si="16"/>
        <v>7005983.7000000002</v>
      </c>
      <c r="T21" s="415">
        <f t="shared" si="16"/>
        <v>7.15</v>
      </c>
      <c r="U21" s="414">
        <f t="shared" ref="U21:Z21" si="17">SUM(U18:U20)</f>
        <v>7005983.7000000002</v>
      </c>
      <c r="V21" s="415">
        <f t="shared" si="17"/>
        <v>7.15</v>
      </c>
      <c r="W21" s="414">
        <f t="shared" si="17"/>
        <v>7005983.7000000002</v>
      </c>
      <c r="X21" s="415">
        <f t="shared" si="17"/>
        <v>7.1400000000000006</v>
      </c>
      <c r="Y21" s="414">
        <f t="shared" si="17"/>
        <v>7005983.7000000002</v>
      </c>
      <c r="Z21" s="415">
        <f t="shared" si="17"/>
        <v>7.1400000000000006</v>
      </c>
      <c r="AA21" s="414">
        <f t="shared" ref="AA21:AF21" si="18">SUM(AA18:AA20)</f>
        <v>7005983.7000000002</v>
      </c>
      <c r="AB21" s="415">
        <f t="shared" si="18"/>
        <v>7.1400000000000006</v>
      </c>
      <c r="AC21" s="414">
        <f t="shared" si="18"/>
        <v>7005983.7000000002</v>
      </c>
      <c r="AD21" s="415">
        <f t="shared" si="18"/>
        <v>7.1400000000000006</v>
      </c>
      <c r="AE21" s="414">
        <f t="shared" si="18"/>
        <v>7005983.7000000002</v>
      </c>
      <c r="AF21" s="415">
        <f t="shared" si="18"/>
        <v>7.1300000000000008</v>
      </c>
      <c r="AG21" s="414">
        <f t="shared" ref="AG21:AL21" si="19">SUM(AG18:AG20)</f>
        <v>7005983.7000000002</v>
      </c>
      <c r="AH21" s="415">
        <f t="shared" si="19"/>
        <v>7.1300000000000008</v>
      </c>
      <c r="AI21" s="414">
        <f t="shared" si="19"/>
        <v>7005983.7000000002</v>
      </c>
      <c r="AJ21" s="415">
        <f t="shared" si="19"/>
        <v>7.1300000000000008</v>
      </c>
      <c r="AK21" s="414">
        <f t="shared" si="19"/>
        <v>7005983.7000000002</v>
      </c>
      <c r="AL21" s="415">
        <f t="shared" si="19"/>
        <v>7.120000000000001</v>
      </c>
      <c r="AM21" s="414">
        <f t="shared" ref="AM21:AT21" si="20">SUM(AM18:AM20)</f>
        <v>7005983.7000000002</v>
      </c>
      <c r="AN21" s="415">
        <f t="shared" si="20"/>
        <v>7.120000000000001</v>
      </c>
      <c r="AO21" s="414">
        <f t="shared" si="20"/>
        <v>7005983.7000000002</v>
      </c>
      <c r="AP21" s="414">
        <f t="shared" si="20"/>
        <v>7.120000000000001</v>
      </c>
      <c r="AQ21" s="414">
        <f t="shared" si="20"/>
        <v>7005983.7000000002</v>
      </c>
      <c r="AR21" s="414">
        <f t="shared" si="20"/>
        <v>7.120000000000001</v>
      </c>
      <c r="AS21" s="414">
        <f t="shared" si="20"/>
        <v>7005983.7000000002</v>
      </c>
      <c r="AT21" s="414">
        <f t="shared" si="20"/>
        <v>7.120000000000001</v>
      </c>
      <c r="AU21" s="414">
        <f>SUM(AU18:AU20)</f>
        <v>7005983.7000000002</v>
      </c>
      <c r="AV21" s="414">
        <f>SUM(AV18:AV20)</f>
        <v>7.1099999999999994</v>
      </c>
    </row>
    <row r="22" spans="1:48">
      <c r="A22" s="99" t="s">
        <v>45</v>
      </c>
      <c r="B22" s="692" t="s">
        <v>58</v>
      </c>
      <c r="C22" s="455">
        <v>124659.49</v>
      </c>
      <c r="D22" s="465">
        <v>0.13</v>
      </c>
      <c r="E22" s="455">
        <v>77659.490000000005</v>
      </c>
      <c r="F22" s="465">
        <v>0.08</v>
      </c>
      <c r="G22" s="455">
        <v>99025.34</v>
      </c>
      <c r="H22" s="465">
        <v>0.1</v>
      </c>
      <c r="I22" s="455">
        <v>99025.34</v>
      </c>
      <c r="J22" s="465">
        <v>0.1</v>
      </c>
      <c r="K22" s="455">
        <v>175371.34</v>
      </c>
      <c r="L22" s="465">
        <v>0.18</v>
      </c>
      <c r="M22" s="455">
        <v>175371.34</v>
      </c>
      <c r="N22" s="465">
        <v>0.18</v>
      </c>
      <c r="O22" s="455">
        <v>371.34</v>
      </c>
      <c r="P22" s="465">
        <v>0</v>
      </c>
      <c r="Q22" s="455">
        <v>10351.86</v>
      </c>
      <c r="R22" s="465">
        <v>0.01</v>
      </c>
      <c r="S22" s="455">
        <v>209791.86</v>
      </c>
      <c r="T22" s="465">
        <v>0.21</v>
      </c>
      <c r="U22" s="455">
        <v>204791.86</v>
      </c>
      <c r="V22" s="465">
        <v>0.21</v>
      </c>
      <c r="W22" s="455">
        <v>204791.86</v>
      </c>
      <c r="X22" s="465">
        <v>0.21</v>
      </c>
      <c r="Y22" s="455">
        <v>172791.86</v>
      </c>
      <c r="Z22" s="465">
        <v>0.18</v>
      </c>
      <c r="AA22" s="455">
        <v>962628.75</v>
      </c>
      <c r="AB22" s="465">
        <v>0.98</v>
      </c>
      <c r="AC22" s="455">
        <v>968234.25</v>
      </c>
      <c r="AD22" s="465">
        <v>0.99</v>
      </c>
      <c r="AE22" s="482">
        <v>234.25</v>
      </c>
      <c r="AF22" s="465">
        <v>0</v>
      </c>
      <c r="AG22" s="482">
        <v>234.25</v>
      </c>
      <c r="AH22" s="465">
        <v>0</v>
      </c>
      <c r="AI22" s="482">
        <v>234.25</v>
      </c>
      <c r="AJ22" s="465">
        <v>0</v>
      </c>
      <c r="AK22" s="455">
        <v>390096.25</v>
      </c>
      <c r="AL22" s="465">
        <v>0.4</v>
      </c>
      <c r="AM22" s="455">
        <v>390096.25</v>
      </c>
      <c r="AN22" s="465">
        <v>0.4</v>
      </c>
      <c r="AO22" s="504">
        <v>392512.84</v>
      </c>
      <c r="AP22" s="465">
        <v>0.4</v>
      </c>
      <c r="AQ22" s="455">
        <v>392512.84</v>
      </c>
      <c r="AR22" s="465">
        <v>0.4</v>
      </c>
      <c r="AS22" s="455">
        <v>392512.84</v>
      </c>
      <c r="AT22" s="465">
        <v>0.4</v>
      </c>
      <c r="AU22" s="455">
        <v>392512.84</v>
      </c>
      <c r="AV22" s="465">
        <v>0.4</v>
      </c>
    </row>
    <row r="23" spans="1:48">
      <c r="A23" s="99" t="s">
        <v>45</v>
      </c>
      <c r="B23" s="692" t="s">
        <v>58</v>
      </c>
      <c r="C23" s="476">
        <v>2118.5700000000002</v>
      </c>
      <c r="D23" s="465">
        <v>0</v>
      </c>
      <c r="E23" s="455">
        <v>1822.33</v>
      </c>
      <c r="F23" s="465">
        <v>0</v>
      </c>
      <c r="G23" s="455">
        <v>1822.33</v>
      </c>
      <c r="H23" s="465">
        <v>0</v>
      </c>
      <c r="I23" s="455">
        <v>1822.33</v>
      </c>
      <c r="J23" s="465">
        <v>0</v>
      </c>
      <c r="K23" s="455">
        <v>7735.3</v>
      </c>
      <c r="L23" s="465">
        <v>0.01</v>
      </c>
      <c r="M23" s="455">
        <v>14048.3</v>
      </c>
      <c r="N23" s="465">
        <v>0.01</v>
      </c>
      <c r="O23" s="455">
        <v>67443.990000000005</v>
      </c>
      <c r="P23" s="465">
        <v>7.0000000000000007E-2</v>
      </c>
      <c r="Q23" s="455">
        <v>3323.56</v>
      </c>
      <c r="R23" s="465">
        <v>0</v>
      </c>
      <c r="S23" s="455">
        <v>4507.5600000000004</v>
      </c>
      <c r="T23" s="465">
        <v>0</v>
      </c>
      <c r="U23" s="455">
        <v>1760.55</v>
      </c>
      <c r="V23" s="465">
        <v>0</v>
      </c>
      <c r="W23" s="455">
        <v>1760.55</v>
      </c>
      <c r="X23" s="465">
        <v>0</v>
      </c>
      <c r="Y23" s="455">
        <v>1414.61</v>
      </c>
      <c r="Z23" s="465">
        <v>0</v>
      </c>
      <c r="AA23" s="455">
        <v>1414.61</v>
      </c>
      <c r="AB23" s="465">
        <v>0</v>
      </c>
      <c r="AC23" s="455">
        <v>1414.61</v>
      </c>
      <c r="AD23" s="465">
        <v>0</v>
      </c>
      <c r="AE23" s="482">
        <v>764.61</v>
      </c>
      <c r="AF23" s="465">
        <v>0</v>
      </c>
      <c r="AG23" s="482">
        <v>764.61</v>
      </c>
      <c r="AH23" s="465">
        <v>0</v>
      </c>
      <c r="AI23" s="482">
        <v>764.61</v>
      </c>
      <c r="AJ23" s="465">
        <v>0</v>
      </c>
      <c r="AK23" s="455">
        <v>26397.54</v>
      </c>
      <c r="AL23" s="465">
        <v>0.03</v>
      </c>
      <c r="AM23" s="455">
        <v>23401.54</v>
      </c>
      <c r="AN23" s="465">
        <v>0.02</v>
      </c>
      <c r="AO23" s="504">
        <v>23401.54</v>
      </c>
      <c r="AP23" s="465">
        <v>0.02</v>
      </c>
      <c r="AQ23" s="455">
        <v>23401.54</v>
      </c>
      <c r="AR23" s="465">
        <v>0.02</v>
      </c>
      <c r="AS23" s="455">
        <v>25842.73</v>
      </c>
      <c r="AT23" s="465">
        <v>1.9999999999999997E-2</v>
      </c>
      <c r="AU23" s="455">
        <v>24592.73</v>
      </c>
      <c r="AV23" s="465">
        <v>0.02</v>
      </c>
    </row>
    <row r="24" spans="1:48">
      <c r="A24" s="99" t="s">
        <v>47</v>
      </c>
      <c r="B24" s="692" t="s">
        <v>58</v>
      </c>
      <c r="C24" s="672">
        <v>4500000</v>
      </c>
      <c r="D24" s="465">
        <v>4.58</v>
      </c>
      <c r="E24" s="463">
        <v>4500000</v>
      </c>
      <c r="F24" s="465">
        <v>4.58</v>
      </c>
      <c r="G24" s="463">
        <v>4500000</v>
      </c>
      <c r="H24" s="465">
        <v>4.58</v>
      </c>
      <c r="I24" s="463">
        <v>4500000</v>
      </c>
      <c r="J24" s="465">
        <v>4.58</v>
      </c>
      <c r="K24" s="463">
        <v>4500000</v>
      </c>
      <c r="L24" s="465">
        <v>4.57</v>
      </c>
      <c r="M24" s="48">
        <v>4500000</v>
      </c>
      <c r="N24" s="465">
        <v>4.57</v>
      </c>
      <c r="O24" s="48">
        <v>4500000</v>
      </c>
      <c r="P24" s="465">
        <v>4.59</v>
      </c>
      <c r="Q24" s="48">
        <v>4500000</v>
      </c>
      <c r="R24" s="465">
        <v>4.5999999999999996</v>
      </c>
      <c r="S24" s="48">
        <v>4500000</v>
      </c>
      <c r="T24" s="465">
        <v>4.59</v>
      </c>
      <c r="U24" s="48">
        <v>4500000</v>
      </c>
      <c r="V24" s="465">
        <v>4.59</v>
      </c>
      <c r="W24" s="48">
        <v>4500000</v>
      </c>
      <c r="X24" s="465">
        <v>4.59</v>
      </c>
      <c r="Y24" s="48">
        <v>4500000</v>
      </c>
      <c r="Z24" s="465">
        <v>4.59</v>
      </c>
      <c r="AA24" s="48">
        <v>4500000</v>
      </c>
      <c r="AB24" s="465">
        <v>4.59</v>
      </c>
      <c r="AC24" s="48">
        <v>4500000</v>
      </c>
      <c r="AD24" s="465">
        <v>4.58</v>
      </c>
      <c r="AE24" s="48">
        <v>4500000</v>
      </c>
      <c r="AF24" s="465">
        <v>4.58</v>
      </c>
      <c r="AG24" s="48">
        <v>4500000</v>
      </c>
      <c r="AH24" s="465">
        <v>4.58</v>
      </c>
      <c r="AI24" s="48">
        <v>4500000</v>
      </c>
      <c r="AJ24" s="465">
        <v>4.57</v>
      </c>
      <c r="AK24" s="48">
        <v>4500000</v>
      </c>
      <c r="AL24" s="465">
        <v>4.58</v>
      </c>
      <c r="AM24" s="48">
        <v>4500000</v>
      </c>
      <c r="AN24" s="465">
        <v>4.57</v>
      </c>
      <c r="AO24" s="505">
        <v>4500000</v>
      </c>
      <c r="AP24" s="465">
        <v>4.57</v>
      </c>
      <c r="AQ24" s="48">
        <v>4500000</v>
      </c>
      <c r="AR24" s="465">
        <v>4.57</v>
      </c>
      <c r="AS24" s="48">
        <v>4500000</v>
      </c>
      <c r="AT24" s="465">
        <v>4.57</v>
      </c>
      <c r="AU24" s="48">
        <v>4500000</v>
      </c>
      <c r="AV24" s="465">
        <v>4.57</v>
      </c>
    </row>
    <row r="25" spans="1:48">
      <c r="A25" s="99" t="s">
        <v>47</v>
      </c>
      <c r="B25" s="692" t="s">
        <v>58</v>
      </c>
      <c r="C25" s="464">
        <v>940000</v>
      </c>
      <c r="D25" s="465">
        <v>0.96</v>
      </c>
      <c r="E25" s="464">
        <v>940000</v>
      </c>
      <c r="F25" s="465">
        <v>0.96</v>
      </c>
      <c r="G25" s="464">
        <v>940000</v>
      </c>
      <c r="H25" s="465">
        <v>0.96</v>
      </c>
      <c r="I25" s="464">
        <v>940000</v>
      </c>
      <c r="J25" s="465">
        <v>0.96</v>
      </c>
      <c r="K25" s="464">
        <v>940000</v>
      </c>
      <c r="L25" s="465">
        <v>0.95</v>
      </c>
      <c r="M25" s="477">
        <v>940000</v>
      </c>
      <c r="N25" s="465">
        <v>0.96</v>
      </c>
      <c r="O25" s="477">
        <v>585000</v>
      </c>
      <c r="P25" s="465">
        <v>0.59</v>
      </c>
      <c r="Q25" s="477">
        <v>567000</v>
      </c>
      <c r="R25" s="465">
        <v>0.57999999999999996</v>
      </c>
      <c r="S25" s="477">
        <v>567000</v>
      </c>
      <c r="T25" s="465">
        <v>0.57999999999999996</v>
      </c>
      <c r="U25" s="477">
        <v>567000</v>
      </c>
      <c r="V25" s="465">
        <v>0.57999999999999996</v>
      </c>
      <c r="W25" s="477">
        <v>567000</v>
      </c>
      <c r="X25" s="465">
        <v>0.57999999999999996</v>
      </c>
      <c r="Y25" s="477">
        <v>567000</v>
      </c>
      <c r="Z25" s="465">
        <v>0.57999999999999996</v>
      </c>
      <c r="AA25" s="477">
        <v>567000</v>
      </c>
      <c r="AB25" s="465">
        <v>0.57999999999999996</v>
      </c>
      <c r="AC25" s="477">
        <v>567000</v>
      </c>
      <c r="AD25" s="465">
        <v>0.57999999999999996</v>
      </c>
      <c r="AE25" s="482">
        <v>1527000</v>
      </c>
      <c r="AF25" s="465">
        <v>1.56</v>
      </c>
      <c r="AG25" s="482">
        <v>1527000</v>
      </c>
      <c r="AH25" s="465">
        <v>1.55</v>
      </c>
      <c r="AI25" s="482">
        <v>1527000</v>
      </c>
      <c r="AJ25" s="465">
        <v>1.55</v>
      </c>
      <c r="AK25" s="477">
        <v>1492000</v>
      </c>
      <c r="AL25" s="465">
        <v>1.52</v>
      </c>
      <c r="AM25" s="477">
        <v>1492000</v>
      </c>
      <c r="AN25" s="465">
        <v>1.52</v>
      </c>
      <c r="AO25" s="506">
        <v>1492000</v>
      </c>
      <c r="AP25" s="465">
        <v>1.52</v>
      </c>
      <c r="AQ25" s="477">
        <v>1492000</v>
      </c>
      <c r="AR25" s="465">
        <v>1.52</v>
      </c>
      <c r="AS25" s="477">
        <v>1492000</v>
      </c>
      <c r="AT25" s="465">
        <v>1.52</v>
      </c>
      <c r="AU25" s="477">
        <v>1492000</v>
      </c>
      <c r="AV25" s="465">
        <v>1.51</v>
      </c>
    </row>
    <row r="26" spans="1:48">
      <c r="A26" s="99" t="s">
        <v>47</v>
      </c>
      <c r="B26" s="595" t="s">
        <v>102</v>
      </c>
      <c r="C26" s="672">
        <v>4000000</v>
      </c>
      <c r="D26" s="465">
        <v>4.07</v>
      </c>
      <c r="E26" s="463">
        <v>4000000</v>
      </c>
      <c r="F26" s="465">
        <v>4.07</v>
      </c>
      <c r="G26" s="463">
        <v>4000000</v>
      </c>
      <c r="H26" s="465">
        <v>4.07</v>
      </c>
      <c r="I26" s="463">
        <v>4000000</v>
      </c>
      <c r="J26" s="465">
        <v>4.07</v>
      </c>
      <c r="K26" s="463">
        <v>4000000</v>
      </c>
      <c r="L26" s="465">
        <v>4.07</v>
      </c>
      <c r="M26" s="48">
        <v>4000000</v>
      </c>
      <c r="N26" s="465">
        <v>4.0599999999999996</v>
      </c>
      <c r="O26" s="48">
        <v>4000000</v>
      </c>
      <c r="P26" s="465">
        <v>4.08</v>
      </c>
      <c r="Q26" s="48">
        <v>4000000</v>
      </c>
      <c r="R26" s="465">
        <v>4.08</v>
      </c>
      <c r="S26" s="48">
        <v>4000000</v>
      </c>
      <c r="T26" s="465">
        <v>4.08</v>
      </c>
      <c r="U26" s="48">
        <v>4000000</v>
      </c>
      <c r="V26" s="465">
        <v>4.08</v>
      </c>
      <c r="W26" s="48">
        <v>4000000</v>
      </c>
      <c r="X26" s="465">
        <v>4.08</v>
      </c>
      <c r="Y26" s="48">
        <v>4000000</v>
      </c>
      <c r="Z26" s="465">
        <v>4.08</v>
      </c>
      <c r="AA26" s="48">
        <v>4000000</v>
      </c>
      <c r="AB26" s="465">
        <v>4.08</v>
      </c>
      <c r="AC26" s="48">
        <v>4000000</v>
      </c>
      <c r="AD26" s="465">
        <v>4.07</v>
      </c>
      <c r="AE26" s="48">
        <v>4000000</v>
      </c>
      <c r="AF26" s="465">
        <v>4.07</v>
      </c>
      <c r="AG26" s="48">
        <v>4000000</v>
      </c>
      <c r="AH26" s="465">
        <v>4.07</v>
      </c>
      <c r="AI26" s="48">
        <v>4000000</v>
      </c>
      <c r="AJ26" s="465">
        <v>4.07</v>
      </c>
      <c r="AK26" s="48">
        <v>4000000</v>
      </c>
      <c r="AL26" s="465">
        <v>4.07</v>
      </c>
      <c r="AM26" s="48">
        <v>4000000</v>
      </c>
      <c r="AN26" s="465">
        <v>4.07</v>
      </c>
      <c r="AO26" s="505">
        <v>4000000</v>
      </c>
      <c r="AP26" s="465">
        <v>4.07</v>
      </c>
      <c r="AQ26" s="48">
        <v>4000000</v>
      </c>
      <c r="AR26" s="465">
        <v>4.0599999999999996</v>
      </c>
      <c r="AS26" s="48">
        <v>4000000</v>
      </c>
      <c r="AT26" s="465">
        <v>4.0599999999999996</v>
      </c>
      <c r="AU26" s="48">
        <v>4000000</v>
      </c>
      <c r="AV26" s="465">
        <v>4.0599999999999996</v>
      </c>
    </row>
    <row r="27" spans="1:48">
      <c r="A27" s="99" t="s">
        <v>47</v>
      </c>
      <c r="B27" s="595" t="s">
        <v>103</v>
      </c>
      <c r="C27" s="672">
        <v>8000000</v>
      </c>
      <c r="D27" s="465">
        <v>8.14</v>
      </c>
      <c r="E27" s="463">
        <v>8000000</v>
      </c>
      <c r="F27" s="465">
        <v>8.15</v>
      </c>
      <c r="G27" s="463">
        <v>8000000</v>
      </c>
      <c r="H27" s="465">
        <v>8.15</v>
      </c>
      <c r="I27" s="463">
        <v>8000000</v>
      </c>
      <c r="J27" s="465">
        <v>8.14</v>
      </c>
      <c r="K27" s="463">
        <v>8000000</v>
      </c>
      <c r="L27" s="465">
        <v>8.14</v>
      </c>
      <c r="M27" s="48">
        <v>8000000</v>
      </c>
      <c r="N27" s="465">
        <v>8.1300000000000008</v>
      </c>
      <c r="O27" s="48">
        <v>8000000</v>
      </c>
      <c r="P27" s="465">
        <v>8.17</v>
      </c>
      <c r="Q27" s="48">
        <v>8000000</v>
      </c>
      <c r="R27" s="465">
        <v>8.17</v>
      </c>
      <c r="S27" s="48">
        <v>8000000</v>
      </c>
      <c r="T27" s="465">
        <v>8.17</v>
      </c>
      <c r="U27" s="48">
        <v>8000000</v>
      </c>
      <c r="V27" s="465">
        <v>8.17</v>
      </c>
      <c r="W27" s="48">
        <v>8000000</v>
      </c>
      <c r="X27" s="465">
        <v>8.15</v>
      </c>
      <c r="Y27" s="48">
        <v>8000000</v>
      </c>
      <c r="Z27" s="465">
        <v>8.15</v>
      </c>
      <c r="AA27" s="48">
        <v>8000000</v>
      </c>
      <c r="AB27" s="465">
        <v>8.16</v>
      </c>
      <c r="AC27" s="48">
        <v>8000000</v>
      </c>
      <c r="AD27" s="465">
        <v>8.15</v>
      </c>
      <c r="AE27" s="48">
        <v>8000000</v>
      </c>
      <c r="AF27" s="465">
        <v>8.15</v>
      </c>
      <c r="AG27" s="48">
        <v>8000000</v>
      </c>
      <c r="AH27" s="465">
        <v>8.14</v>
      </c>
      <c r="AI27" s="48">
        <v>8000000</v>
      </c>
      <c r="AJ27" s="465">
        <v>8.14</v>
      </c>
      <c r="AK27" s="48">
        <v>8000000</v>
      </c>
      <c r="AL27" s="465">
        <v>8.1300000000000008</v>
      </c>
      <c r="AM27" s="48">
        <v>8000000</v>
      </c>
      <c r="AN27" s="465">
        <v>8.1300000000000008</v>
      </c>
      <c r="AO27" s="505">
        <v>8000000</v>
      </c>
      <c r="AP27" s="465">
        <v>8.1300000000000008</v>
      </c>
      <c r="AQ27" s="48">
        <v>8000000</v>
      </c>
      <c r="AR27" s="465">
        <v>8.1199999999999992</v>
      </c>
      <c r="AS27" s="48">
        <v>8000000</v>
      </c>
      <c r="AT27" s="465">
        <v>8.1300000000000008</v>
      </c>
      <c r="AU27" s="48">
        <v>8000000</v>
      </c>
      <c r="AV27" s="465">
        <v>8.1199999999999992</v>
      </c>
    </row>
    <row r="28" spans="1:48" ht="16.5" thickBot="1">
      <c r="A28" s="99" t="s">
        <v>47</v>
      </c>
      <c r="B28" s="692" t="s">
        <v>95</v>
      </c>
      <c r="C28" s="672">
        <v>8000000</v>
      </c>
      <c r="D28" s="465">
        <v>8.14</v>
      </c>
      <c r="E28" s="463">
        <v>8000000</v>
      </c>
      <c r="F28" s="465">
        <v>8.14</v>
      </c>
      <c r="G28" s="463">
        <v>8000000</v>
      </c>
      <c r="H28" s="465">
        <v>8.14</v>
      </c>
      <c r="I28" s="463">
        <v>8000000</v>
      </c>
      <c r="J28" s="465">
        <v>8.14</v>
      </c>
      <c r="K28" s="463">
        <v>8000000</v>
      </c>
      <c r="L28" s="465">
        <v>8.14</v>
      </c>
      <c r="M28" s="48">
        <v>8000000</v>
      </c>
      <c r="N28" s="465">
        <v>8.1300000000000008</v>
      </c>
      <c r="O28" s="48">
        <v>8000000</v>
      </c>
      <c r="P28" s="465">
        <v>8.17</v>
      </c>
      <c r="Q28" s="48">
        <v>8000000</v>
      </c>
      <c r="R28" s="465">
        <v>8.17</v>
      </c>
      <c r="S28" s="48">
        <v>8000000</v>
      </c>
      <c r="T28" s="465">
        <v>8.17</v>
      </c>
      <c r="U28" s="48">
        <v>8000000</v>
      </c>
      <c r="V28" s="465">
        <v>8.16</v>
      </c>
      <c r="W28" s="48">
        <v>8000000</v>
      </c>
      <c r="X28" s="465">
        <v>8.16</v>
      </c>
      <c r="Y28" s="48">
        <v>8000000</v>
      </c>
      <c r="Z28" s="465">
        <v>8.15</v>
      </c>
      <c r="AA28" s="48">
        <v>8000000</v>
      </c>
      <c r="AB28" s="465">
        <v>8.15</v>
      </c>
      <c r="AC28" s="48">
        <v>8000000</v>
      </c>
      <c r="AD28" s="465">
        <v>8.15</v>
      </c>
      <c r="AE28" s="48">
        <v>8000000</v>
      </c>
      <c r="AF28" s="465">
        <v>8.15</v>
      </c>
      <c r="AG28" s="48">
        <v>8000000</v>
      </c>
      <c r="AH28" s="465">
        <v>8.14</v>
      </c>
      <c r="AI28" s="48">
        <v>8000000</v>
      </c>
      <c r="AJ28" s="465">
        <v>8.14</v>
      </c>
      <c r="AK28" s="48">
        <v>8000000</v>
      </c>
      <c r="AL28" s="465">
        <v>8.1300000000000008</v>
      </c>
      <c r="AM28" s="48">
        <v>8000000</v>
      </c>
      <c r="AN28" s="465">
        <v>8.1300000000000008</v>
      </c>
      <c r="AO28" s="505">
        <v>8000000</v>
      </c>
      <c r="AP28" s="465">
        <v>8.1300000000000008</v>
      </c>
      <c r="AQ28" s="48">
        <v>8000000</v>
      </c>
      <c r="AR28" s="465">
        <v>8.1199999999999992</v>
      </c>
      <c r="AS28" s="48">
        <v>8000000</v>
      </c>
      <c r="AT28" s="465">
        <v>8.1300000000000008</v>
      </c>
      <c r="AU28" s="48">
        <v>8000000</v>
      </c>
      <c r="AV28" s="465">
        <v>8.1199999999999992</v>
      </c>
    </row>
    <row r="29" spans="1:48" ht="16.5" thickBot="1">
      <c r="A29" s="916" t="s">
        <v>126</v>
      </c>
      <c r="B29" s="916"/>
      <c r="C29" s="673">
        <f t="shared" ref="C29:H29" si="21">SUM(C22:C28)</f>
        <v>25566778.059999999</v>
      </c>
      <c r="D29" s="415">
        <f t="shared" si="21"/>
        <v>26.020000000000003</v>
      </c>
      <c r="E29" s="415">
        <f t="shared" si="21"/>
        <v>25519481.82</v>
      </c>
      <c r="F29" s="415">
        <f t="shared" si="21"/>
        <v>25.980000000000004</v>
      </c>
      <c r="G29" s="415">
        <f t="shared" si="21"/>
        <v>25540847.670000002</v>
      </c>
      <c r="H29" s="415">
        <f t="shared" si="21"/>
        <v>26</v>
      </c>
      <c r="I29" s="415">
        <f t="shared" ref="I29:N29" si="22">SUM(I22:I28)</f>
        <v>25540847.670000002</v>
      </c>
      <c r="J29" s="415">
        <f t="shared" si="22"/>
        <v>25.990000000000002</v>
      </c>
      <c r="K29" s="415">
        <f t="shared" si="22"/>
        <v>25623106.640000001</v>
      </c>
      <c r="L29" s="415">
        <f t="shared" si="22"/>
        <v>26.060000000000002</v>
      </c>
      <c r="M29" s="415">
        <f t="shared" si="22"/>
        <v>25629419.640000001</v>
      </c>
      <c r="N29" s="415">
        <f t="shared" si="22"/>
        <v>26.040000000000006</v>
      </c>
      <c r="O29" s="415">
        <f t="shared" ref="O29:T29" si="23">SUM(O22:O28)</f>
        <v>25152815.329999998</v>
      </c>
      <c r="P29" s="415">
        <f t="shared" si="23"/>
        <v>25.67</v>
      </c>
      <c r="Q29" s="415">
        <f t="shared" si="23"/>
        <v>25080675.420000002</v>
      </c>
      <c r="R29" s="415">
        <f t="shared" si="23"/>
        <v>25.61</v>
      </c>
      <c r="S29" s="415">
        <f t="shared" si="23"/>
        <v>25281299.420000002</v>
      </c>
      <c r="T29" s="415">
        <f t="shared" si="23"/>
        <v>25.800000000000004</v>
      </c>
      <c r="U29" s="415">
        <f t="shared" ref="U29:Z29" si="24">SUM(U22:U28)</f>
        <v>25273552.41</v>
      </c>
      <c r="V29" s="415">
        <f t="shared" si="24"/>
        <v>25.790000000000003</v>
      </c>
      <c r="W29" s="415">
        <f t="shared" si="24"/>
        <v>25273552.41</v>
      </c>
      <c r="X29" s="415">
        <f t="shared" si="24"/>
        <v>25.77</v>
      </c>
      <c r="Y29" s="415">
        <f t="shared" si="24"/>
        <v>25241206.469999999</v>
      </c>
      <c r="Z29" s="415">
        <f t="shared" si="24"/>
        <v>25.729999999999997</v>
      </c>
      <c r="AA29" s="415">
        <f t="shared" ref="AA29:AF29" si="25">SUM(AA22:AA28)</f>
        <v>26031043.359999999</v>
      </c>
      <c r="AB29" s="415">
        <f t="shared" si="25"/>
        <v>26.54</v>
      </c>
      <c r="AC29" s="415">
        <f t="shared" si="25"/>
        <v>26036648.859999999</v>
      </c>
      <c r="AD29" s="415">
        <f t="shared" si="25"/>
        <v>26.520000000000003</v>
      </c>
      <c r="AE29" s="415">
        <f t="shared" si="25"/>
        <v>26027998.859999999</v>
      </c>
      <c r="AF29" s="415">
        <f t="shared" si="25"/>
        <v>26.509999999999998</v>
      </c>
      <c r="AG29" s="415">
        <f t="shared" ref="AG29:AL29" si="26">SUM(AG22:AG28)</f>
        <v>26027998.859999999</v>
      </c>
      <c r="AH29" s="415">
        <f t="shared" si="26"/>
        <v>26.48</v>
      </c>
      <c r="AI29" s="415">
        <f t="shared" si="26"/>
        <v>26027998.859999999</v>
      </c>
      <c r="AJ29" s="415">
        <f t="shared" si="26"/>
        <v>26.470000000000002</v>
      </c>
      <c r="AK29" s="415">
        <f t="shared" si="26"/>
        <v>26408493.789999999</v>
      </c>
      <c r="AL29" s="415">
        <f t="shared" si="26"/>
        <v>26.86</v>
      </c>
      <c r="AM29" s="415">
        <f t="shared" ref="AM29:AT29" si="27">SUM(AM22:AM28)</f>
        <v>26405497.789999999</v>
      </c>
      <c r="AN29" s="415">
        <f t="shared" si="27"/>
        <v>26.840000000000003</v>
      </c>
      <c r="AO29" s="414">
        <f t="shared" si="27"/>
        <v>26407914.379999999</v>
      </c>
      <c r="AP29" s="414">
        <f t="shared" si="27"/>
        <v>26.840000000000003</v>
      </c>
      <c r="AQ29" s="414">
        <f t="shared" si="27"/>
        <v>26407914.379999999</v>
      </c>
      <c r="AR29" s="414">
        <f t="shared" si="27"/>
        <v>26.809999999999995</v>
      </c>
      <c r="AS29" s="414">
        <f t="shared" si="27"/>
        <v>26410355.57</v>
      </c>
      <c r="AT29" s="414">
        <f t="shared" si="27"/>
        <v>26.830000000000005</v>
      </c>
      <c r="AU29" s="414">
        <f>SUM(AU22:AU28)</f>
        <v>26409105.57</v>
      </c>
      <c r="AV29" s="414">
        <f>SUM(AV22:AV28)</f>
        <v>26.799999999999997</v>
      </c>
    </row>
    <row r="30" spans="1:48" ht="16.5" thickBot="1">
      <c r="A30" s="922" t="s">
        <v>48</v>
      </c>
      <c r="B30" s="922"/>
      <c r="C30" s="674"/>
      <c r="D30" s="417"/>
      <c r="E30" s="416"/>
      <c r="F30" s="417"/>
      <c r="G30" s="416"/>
      <c r="H30" s="417"/>
      <c r="I30" s="416"/>
      <c r="J30" s="417"/>
      <c r="K30" s="416"/>
      <c r="L30" s="417"/>
      <c r="M30" s="416"/>
      <c r="N30" s="417"/>
      <c r="O30" s="416"/>
      <c r="P30" s="417"/>
      <c r="Q30" s="416"/>
      <c r="R30" s="417"/>
      <c r="S30" s="416"/>
      <c r="T30" s="417"/>
      <c r="U30" s="416"/>
      <c r="V30" s="417"/>
      <c r="W30" s="416"/>
      <c r="X30" s="417"/>
      <c r="Y30" s="416"/>
      <c r="Z30" s="417"/>
      <c r="AA30" s="416"/>
      <c r="AB30" s="417"/>
      <c r="AC30" s="416"/>
      <c r="AD30" s="417"/>
      <c r="AE30" s="416"/>
      <c r="AF30" s="417"/>
      <c r="AG30" s="416"/>
      <c r="AH30" s="417"/>
      <c r="AI30" s="416"/>
      <c r="AJ30" s="417"/>
      <c r="AK30" s="416"/>
      <c r="AL30" s="417"/>
      <c r="AM30" s="416"/>
      <c r="AN30" s="417"/>
      <c r="AO30" s="416"/>
      <c r="AP30" s="507"/>
      <c r="AQ30" s="416"/>
      <c r="AR30" s="507"/>
      <c r="AS30" s="416"/>
      <c r="AT30" s="507"/>
      <c r="AU30" s="416"/>
      <c r="AV30" s="507"/>
    </row>
    <row r="31" spans="1:48" ht="16.5" thickBot="1">
      <c r="A31" s="916" t="s">
        <v>126</v>
      </c>
      <c r="B31" s="916"/>
      <c r="C31" s="675"/>
      <c r="D31" s="419"/>
      <c r="E31" s="418"/>
      <c r="F31" s="419"/>
      <c r="G31" s="418"/>
      <c r="H31" s="419"/>
      <c r="I31" s="418"/>
      <c r="J31" s="419"/>
      <c r="K31" s="418"/>
      <c r="L31" s="419"/>
      <c r="M31" s="418"/>
      <c r="N31" s="419"/>
      <c r="O31" s="418"/>
      <c r="P31" s="419"/>
      <c r="Q31" s="418"/>
      <c r="R31" s="419"/>
      <c r="S31" s="418"/>
      <c r="T31" s="419"/>
      <c r="U31" s="418"/>
      <c r="V31" s="419"/>
      <c r="W31" s="418"/>
      <c r="X31" s="419"/>
      <c r="Y31" s="418"/>
      <c r="Z31" s="419"/>
      <c r="AA31" s="418"/>
      <c r="AB31" s="419"/>
      <c r="AC31" s="418"/>
      <c r="AD31" s="419"/>
      <c r="AE31" s="418"/>
      <c r="AF31" s="419"/>
      <c r="AG31" s="418"/>
      <c r="AH31" s="419"/>
      <c r="AI31" s="418"/>
      <c r="AJ31" s="419"/>
      <c r="AK31" s="418"/>
      <c r="AL31" s="419"/>
      <c r="AM31" s="418"/>
      <c r="AN31" s="419"/>
      <c r="AO31" s="418"/>
      <c r="AP31" s="418"/>
      <c r="AQ31" s="418"/>
      <c r="AR31" s="418"/>
      <c r="AS31" s="418"/>
      <c r="AT31" s="418"/>
      <c r="AU31" s="418"/>
      <c r="AV31" s="418"/>
    </row>
    <row r="32" spans="1:48">
      <c r="A32" s="696" t="s">
        <v>67</v>
      </c>
      <c r="B32" s="697" t="s">
        <v>74</v>
      </c>
      <c r="C32" s="676"/>
      <c r="D32" s="438"/>
      <c r="E32" s="420">
        <v>300</v>
      </c>
      <c r="F32" s="420"/>
      <c r="G32" s="420">
        <v>300</v>
      </c>
      <c r="H32" s="420"/>
      <c r="I32" s="420">
        <v>300</v>
      </c>
      <c r="J32" s="420"/>
      <c r="K32" s="420">
        <v>300</v>
      </c>
      <c r="L32" s="420"/>
      <c r="M32" s="420">
        <v>300</v>
      </c>
      <c r="N32" s="420"/>
      <c r="O32" s="420">
        <v>300</v>
      </c>
      <c r="P32" s="420"/>
      <c r="Q32" s="420">
        <v>300</v>
      </c>
      <c r="R32" s="420"/>
      <c r="S32" s="420">
        <v>300</v>
      </c>
      <c r="T32" s="420"/>
      <c r="U32" s="420">
        <v>300</v>
      </c>
      <c r="V32" s="420"/>
      <c r="W32" s="420">
        <v>300</v>
      </c>
      <c r="X32" s="420"/>
      <c r="Y32" s="420">
        <v>300</v>
      </c>
      <c r="Z32" s="420"/>
      <c r="AA32" s="420">
        <v>300</v>
      </c>
      <c r="AB32" s="420"/>
      <c r="AC32" s="420">
        <v>300</v>
      </c>
      <c r="AD32" s="420"/>
      <c r="AE32" s="420">
        <v>300</v>
      </c>
      <c r="AF32" s="420"/>
      <c r="AG32" s="420">
        <v>300</v>
      </c>
      <c r="AH32" s="420"/>
      <c r="AI32" s="420">
        <v>300</v>
      </c>
      <c r="AJ32" s="420"/>
      <c r="AK32" s="420">
        <v>300</v>
      </c>
      <c r="AL32" s="420"/>
      <c r="AM32" s="420">
        <v>300</v>
      </c>
      <c r="AN32" s="420"/>
      <c r="AO32" s="541">
        <v>300</v>
      </c>
      <c r="AP32" s="508"/>
      <c r="AQ32" s="508">
        <v>300</v>
      </c>
      <c r="AR32" s="508"/>
      <c r="AS32" s="508">
        <v>300</v>
      </c>
      <c r="AT32" s="508"/>
      <c r="AU32" s="508"/>
      <c r="AV32" s="508"/>
    </row>
    <row r="33" spans="1:48" ht="48" thickBot="1">
      <c r="A33" s="696" t="s">
        <v>58</v>
      </c>
      <c r="B33" s="698" t="s">
        <v>75</v>
      </c>
      <c r="C33" s="677">
        <v>47103.07</v>
      </c>
      <c r="D33" s="425">
        <v>0.05</v>
      </c>
      <c r="E33" s="405">
        <v>48081.760000000002</v>
      </c>
      <c r="F33" s="425">
        <v>0.05</v>
      </c>
      <c r="G33" s="405">
        <v>49060.45</v>
      </c>
      <c r="H33" s="425">
        <v>0.05</v>
      </c>
      <c r="I33" s="405">
        <v>50039.13</v>
      </c>
      <c r="J33" s="425">
        <v>0.05</v>
      </c>
      <c r="K33" s="405">
        <v>51017.82</v>
      </c>
      <c r="L33" s="425">
        <v>0.05</v>
      </c>
      <c r="M33" s="405">
        <v>53953.89</v>
      </c>
      <c r="N33" s="425">
        <v>0.05</v>
      </c>
      <c r="O33" s="405">
        <v>54932.58</v>
      </c>
      <c r="P33" s="425">
        <v>0.06</v>
      </c>
      <c r="Q33" s="405">
        <v>55911.27</v>
      </c>
      <c r="R33" s="425">
        <v>0.06</v>
      </c>
      <c r="S33" s="405">
        <v>56889.95</v>
      </c>
      <c r="T33" s="425">
        <v>0.06</v>
      </c>
      <c r="U33" s="405">
        <v>57868.639999999999</v>
      </c>
      <c r="V33" s="425">
        <v>0.06</v>
      </c>
      <c r="W33" s="405">
        <v>60804.71</v>
      </c>
      <c r="X33" s="425">
        <v>0.06</v>
      </c>
      <c r="Y33" s="405">
        <v>61783.4</v>
      </c>
      <c r="Z33" s="425">
        <v>0.06</v>
      </c>
      <c r="AA33" s="405">
        <v>62762.080000000002</v>
      </c>
      <c r="AB33" s="425">
        <v>0.06</v>
      </c>
      <c r="AC33" s="405">
        <v>63740.77</v>
      </c>
      <c r="AD33" s="425">
        <v>0.06</v>
      </c>
      <c r="AE33" s="405">
        <v>64719.46</v>
      </c>
      <c r="AF33" s="425">
        <v>7.0000000000000007E-2</v>
      </c>
      <c r="AG33" s="405">
        <v>67655.53</v>
      </c>
      <c r="AH33" s="425">
        <v>7.0000000000000007E-2</v>
      </c>
      <c r="AI33" s="405">
        <v>68634.22</v>
      </c>
      <c r="AJ33" s="425">
        <v>7.0000000000000007E-2</v>
      </c>
      <c r="AK33" s="405">
        <v>69612.899999999994</v>
      </c>
      <c r="AL33" s="425">
        <v>7.0000000000000007E-2</v>
      </c>
      <c r="AM33" s="405">
        <v>70591.59</v>
      </c>
      <c r="AN33" s="425">
        <v>7.0000000000000007E-2</v>
      </c>
      <c r="AO33" s="509">
        <v>71570.28</v>
      </c>
      <c r="AP33" s="510">
        <v>7.0000000000000007E-2</v>
      </c>
      <c r="AQ33" s="405">
        <v>74506.350000000006</v>
      </c>
      <c r="AR33" s="510">
        <v>0.08</v>
      </c>
      <c r="AS33" s="405">
        <v>75485.039999999994</v>
      </c>
      <c r="AT33" s="510">
        <v>0.08</v>
      </c>
      <c r="AU33" s="405">
        <v>76516.22</v>
      </c>
      <c r="AV33" s="510">
        <v>0.08</v>
      </c>
    </row>
    <row r="34" spans="1:48" ht="16.5" thickBot="1">
      <c r="A34" s="696" t="s">
        <v>104</v>
      </c>
      <c r="B34" s="698" t="s">
        <v>57</v>
      </c>
      <c r="C34" s="678">
        <v>3298927.01</v>
      </c>
      <c r="D34" s="423">
        <v>3.36</v>
      </c>
      <c r="E34" s="445">
        <v>3295182.48</v>
      </c>
      <c r="F34" s="423">
        <v>3.35</v>
      </c>
      <c r="G34" s="445">
        <v>3291437.96</v>
      </c>
      <c r="H34" s="423">
        <v>3.35</v>
      </c>
      <c r="I34" s="445">
        <v>3287693.43</v>
      </c>
      <c r="J34" s="423">
        <v>3.35</v>
      </c>
      <c r="K34" s="445">
        <v>3283948.91</v>
      </c>
      <c r="L34" s="423">
        <v>3.34</v>
      </c>
      <c r="M34" s="445">
        <v>3272715.33</v>
      </c>
      <c r="N34" s="423">
        <v>3.33</v>
      </c>
      <c r="O34" s="445">
        <v>3268970.8</v>
      </c>
      <c r="P34" s="423">
        <v>3.34</v>
      </c>
      <c r="Q34" s="445">
        <v>3265226.28</v>
      </c>
      <c r="R34" s="423">
        <v>3.33</v>
      </c>
      <c r="S34" s="445">
        <v>3261481.75</v>
      </c>
      <c r="T34" s="423">
        <v>3.33</v>
      </c>
      <c r="U34" s="445">
        <v>3257737.23</v>
      </c>
      <c r="V34" s="423">
        <v>3.32</v>
      </c>
      <c r="W34" s="445">
        <v>3246503.65</v>
      </c>
      <c r="X34" s="423">
        <v>3.31</v>
      </c>
      <c r="Y34" s="445">
        <v>3242759.12</v>
      </c>
      <c r="Z34" s="423">
        <v>3.31</v>
      </c>
      <c r="AA34" s="445">
        <v>3239014.6</v>
      </c>
      <c r="AB34" s="423">
        <v>3.3</v>
      </c>
      <c r="AC34" s="445">
        <v>3235270.07</v>
      </c>
      <c r="AD34" s="423">
        <v>3.3</v>
      </c>
      <c r="AE34" s="445">
        <v>3231525.55</v>
      </c>
      <c r="AF34" s="423">
        <v>3.29</v>
      </c>
      <c r="AG34" s="445">
        <v>3220291.97</v>
      </c>
      <c r="AH34" s="423">
        <v>3.29</v>
      </c>
      <c r="AI34" s="445">
        <v>3216547.45</v>
      </c>
      <c r="AJ34" s="423">
        <v>3.27</v>
      </c>
      <c r="AK34" s="445">
        <v>3212802.92</v>
      </c>
      <c r="AL34" s="423">
        <v>3.27</v>
      </c>
      <c r="AM34" s="445">
        <v>3209058.39</v>
      </c>
      <c r="AN34" s="423">
        <v>3.26</v>
      </c>
      <c r="AO34" s="511">
        <v>3205313.87</v>
      </c>
      <c r="AP34" s="512">
        <v>3.26</v>
      </c>
      <c r="AQ34" s="445">
        <v>3194080.29</v>
      </c>
      <c r="AR34" s="512">
        <v>3.24</v>
      </c>
      <c r="AS34" s="445">
        <v>3190335.77</v>
      </c>
      <c r="AT34" s="512">
        <v>3.24</v>
      </c>
      <c r="AU34" s="445">
        <v>3186591.24</v>
      </c>
      <c r="AV34" s="512">
        <v>3.23</v>
      </c>
    </row>
    <row r="35" spans="1:48" ht="16.5" thickBot="1">
      <c r="A35" s="696" t="s">
        <v>29</v>
      </c>
      <c r="B35" s="698" t="s">
        <v>57</v>
      </c>
      <c r="C35" s="679"/>
      <c r="D35" s="422"/>
      <c r="E35" s="421"/>
      <c r="F35" s="422"/>
      <c r="G35" s="421"/>
      <c r="H35" s="422"/>
      <c r="I35" s="421"/>
      <c r="J35" s="422"/>
      <c r="K35" s="421"/>
      <c r="L35" s="422"/>
      <c r="M35" s="421"/>
      <c r="N35" s="422"/>
      <c r="O35" s="421"/>
      <c r="P35" s="422"/>
      <c r="Q35" s="421"/>
      <c r="R35" s="422"/>
      <c r="S35" s="421"/>
      <c r="T35" s="422"/>
      <c r="U35" s="421"/>
      <c r="V35" s="422"/>
      <c r="W35" s="421"/>
      <c r="X35" s="422"/>
      <c r="Y35" s="421"/>
      <c r="Z35" s="422"/>
      <c r="AA35" s="421"/>
      <c r="AB35" s="422"/>
      <c r="AC35" s="421"/>
      <c r="AD35" s="422"/>
      <c r="AE35" s="421"/>
      <c r="AF35" s="422"/>
      <c r="AG35" s="421"/>
      <c r="AH35" s="422"/>
      <c r="AI35" s="421"/>
      <c r="AJ35" s="422"/>
      <c r="AK35" s="421"/>
      <c r="AL35" s="422"/>
      <c r="AM35" s="421"/>
      <c r="AN35" s="422"/>
      <c r="AO35" s="513"/>
      <c r="AP35" s="514"/>
      <c r="AQ35" s="513"/>
      <c r="AR35" s="514"/>
      <c r="AS35" s="513"/>
      <c r="AT35" s="514"/>
      <c r="AU35" s="513"/>
      <c r="AV35" s="514"/>
    </row>
    <row r="36" spans="1:48" ht="16.5" thickBot="1">
      <c r="A36" s="696" t="s">
        <v>37</v>
      </c>
      <c r="B36" s="698" t="s">
        <v>57</v>
      </c>
      <c r="C36" s="679"/>
      <c r="D36" s="422"/>
      <c r="E36" s="421"/>
      <c r="F36" s="422"/>
      <c r="G36" s="421"/>
      <c r="H36" s="422"/>
      <c r="I36" s="421"/>
      <c r="J36" s="422"/>
      <c r="K36" s="421"/>
      <c r="L36" s="422"/>
      <c r="M36" s="421"/>
      <c r="N36" s="422"/>
      <c r="O36" s="421"/>
      <c r="P36" s="422"/>
      <c r="Q36" s="421"/>
      <c r="R36" s="422"/>
      <c r="S36" s="421"/>
      <c r="T36" s="422"/>
      <c r="U36" s="421"/>
      <c r="V36" s="422"/>
      <c r="W36" s="421"/>
      <c r="X36" s="422"/>
      <c r="Y36" s="421"/>
      <c r="Z36" s="422"/>
      <c r="AA36" s="421"/>
      <c r="AB36" s="422"/>
      <c r="AC36" s="421"/>
      <c r="AD36" s="422"/>
      <c r="AE36" s="421"/>
      <c r="AF36" s="422"/>
      <c r="AG36" s="421"/>
      <c r="AH36" s="422"/>
      <c r="AI36" s="421"/>
      <c r="AJ36" s="422"/>
      <c r="AK36" s="421"/>
      <c r="AL36" s="422"/>
      <c r="AM36" s="421"/>
      <c r="AN36" s="422"/>
      <c r="AO36" s="513"/>
      <c r="AP36" s="514"/>
      <c r="AQ36" s="513"/>
      <c r="AR36" s="514"/>
      <c r="AS36" s="513"/>
      <c r="AT36" s="514"/>
      <c r="AU36" s="513"/>
      <c r="AV36" s="514"/>
    </row>
    <row r="37" spans="1:48">
      <c r="A37" s="696" t="s">
        <v>68</v>
      </c>
      <c r="B37" s="698" t="s">
        <v>57</v>
      </c>
      <c r="C37" s="468">
        <v>873804.46000000008</v>
      </c>
      <c r="D37" s="423">
        <v>0.89</v>
      </c>
      <c r="E37" s="468">
        <v>872892.42</v>
      </c>
      <c r="F37" s="423">
        <v>0.89</v>
      </c>
      <c r="G37" s="468">
        <v>871980.37999999989</v>
      </c>
      <c r="H37" s="423">
        <v>0.89</v>
      </c>
      <c r="I37" s="468">
        <v>871068.34000000008</v>
      </c>
      <c r="J37" s="423">
        <v>0.89</v>
      </c>
      <c r="K37" s="468">
        <v>870156.29999999993</v>
      </c>
      <c r="L37" s="423">
        <v>0.89</v>
      </c>
      <c r="M37" s="468">
        <v>867420.2</v>
      </c>
      <c r="N37" s="423">
        <v>0.89</v>
      </c>
      <c r="O37" s="468">
        <v>866508.16</v>
      </c>
      <c r="P37" s="423">
        <v>0.89</v>
      </c>
      <c r="Q37" s="468">
        <v>865596.12</v>
      </c>
      <c r="R37" s="423">
        <v>0.89</v>
      </c>
      <c r="S37" s="468">
        <v>864684.08000000007</v>
      </c>
      <c r="T37" s="423">
        <v>0.89</v>
      </c>
      <c r="U37" s="479">
        <v>863772.04</v>
      </c>
      <c r="V37" s="423">
        <v>0.89</v>
      </c>
      <c r="W37" s="479">
        <v>861035.93</v>
      </c>
      <c r="X37" s="423">
        <v>0.88</v>
      </c>
      <c r="Y37" s="479">
        <v>860123.8899999999</v>
      </c>
      <c r="Z37" s="423">
        <v>0.88</v>
      </c>
      <c r="AA37" s="479">
        <v>859211.86</v>
      </c>
      <c r="AB37" s="423">
        <v>0.88</v>
      </c>
      <c r="AC37" s="479">
        <v>858299.83</v>
      </c>
      <c r="AD37" s="423">
        <v>0.88</v>
      </c>
      <c r="AE37" s="479">
        <v>857387.78</v>
      </c>
      <c r="AF37" s="423">
        <v>0.88</v>
      </c>
      <c r="AG37" s="479">
        <v>854651.67</v>
      </c>
      <c r="AH37" s="423">
        <v>0.88</v>
      </c>
      <c r="AI37" s="479">
        <v>853739.62</v>
      </c>
      <c r="AJ37" s="423">
        <v>0.88</v>
      </c>
      <c r="AK37" s="479">
        <v>852827.60000000009</v>
      </c>
      <c r="AL37" s="423">
        <v>0.88</v>
      </c>
      <c r="AM37" s="479">
        <v>851915.57000000007</v>
      </c>
      <c r="AN37" s="423">
        <v>0.87</v>
      </c>
      <c r="AO37" s="515">
        <v>851003.52</v>
      </c>
      <c r="AP37" s="512">
        <v>0.86</v>
      </c>
      <c r="AQ37" s="515">
        <v>848267.40999999992</v>
      </c>
      <c r="AR37" s="512">
        <v>0.85</v>
      </c>
      <c r="AS37" s="515">
        <v>847355.36</v>
      </c>
      <c r="AT37" s="512">
        <v>0.86</v>
      </c>
      <c r="AU37" s="515">
        <v>846443.33000000007</v>
      </c>
      <c r="AV37" s="512">
        <v>0.85</v>
      </c>
    </row>
    <row r="38" spans="1:48">
      <c r="A38" s="699" t="s">
        <v>69</v>
      </c>
      <c r="B38" s="698" t="s">
        <v>57</v>
      </c>
      <c r="C38" s="448"/>
      <c r="D38" s="425"/>
      <c r="E38" s="448"/>
      <c r="F38" s="425"/>
      <c r="G38" s="448"/>
      <c r="H38" s="425"/>
      <c r="I38" s="448"/>
      <c r="J38" s="425"/>
      <c r="K38" s="448"/>
      <c r="L38" s="425"/>
      <c r="M38" s="448"/>
      <c r="N38" s="425"/>
      <c r="O38" s="448"/>
      <c r="P38" s="425"/>
      <c r="Q38" s="448"/>
      <c r="R38" s="425"/>
      <c r="S38" s="448"/>
      <c r="T38" s="425"/>
      <c r="U38" s="448"/>
      <c r="V38" s="425"/>
      <c r="W38" s="448"/>
      <c r="X38" s="425"/>
      <c r="Y38" s="448"/>
      <c r="Z38" s="425"/>
      <c r="AA38" s="448"/>
      <c r="AB38" s="425"/>
      <c r="AC38" s="448"/>
      <c r="AD38" s="425"/>
      <c r="AE38" s="448"/>
      <c r="AF38" s="425"/>
      <c r="AG38" s="448"/>
      <c r="AH38" s="425"/>
      <c r="AI38" s="448"/>
      <c r="AJ38" s="425"/>
      <c r="AK38" s="448"/>
      <c r="AL38" s="425"/>
      <c r="AM38" s="448"/>
      <c r="AN38" s="425"/>
      <c r="AO38" s="516"/>
      <c r="AP38" s="510"/>
      <c r="AQ38" s="516"/>
      <c r="AR38" s="510"/>
      <c r="AS38" s="516"/>
      <c r="AT38" s="510"/>
      <c r="AU38" s="516"/>
      <c r="AV38" s="510"/>
    </row>
    <row r="39" spans="1:48" ht="48" thickBot="1">
      <c r="A39" s="696" t="s">
        <v>70</v>
      </c>
      <c r="B39" s="698" t="s">
        <v>76</v>
      </c>
      <c r="C39" s="680">
        <v>2706400</v>
      </c>
      <c r="D39" s="407">
        <v>2.76</v>
      </c>
      <c r="E39" s="473">
        <v>2706400</v>
      </c>
      <c r="F39" s="407">
        <v>2.76</v>
      </c>
      <c r="G39" s="473">
        <v>2706400</v>
      </c>
      <c r="H39" s="407">
        <v>2.76</v>
      </c>
      <c r="I39" s="473">
        <v>2706400</v>
      </c>
      <c r="J39" s="407">
        <v>2.76</v>
      </c>
      <c r="K39" s="473">
        <v>2706400</v>
      </c>
      <c r="L39" s="407">
        <v>2.76</v>
      </c>
      <c r="M39" s="473">
        <v>2706400</v>
      </c>
      <c r="N39" s="407">
        <v>2.76</v>
      </c>
      <c r="O39" s="473">
        <v>2706400</v>
      </c>
      <c r="P39" s="407">
        <v>2.76</v>
      </c>
      <c r="Q39" s="473">
        <v>2706400</v>
      </c>
      <c r="R39" s="407">
        <v>2.76</v>
      </c>
      <c r="S39" s="473">
        <v>2706400</v>
      </c>
      <c r="T39" s="407">
        <v>2.76</v>
      </c>
      <c r="U39" s="473">
        <v>2706400</v>
      </c>
      <c r="V39" s="407">
        <v>2.76</v>
      </c>
      <c r="W39" s="473">
        <v>2706400</v>
      </c>
      <c r="X39" s="407">
        <v>2.76</v>
      </c>
      <c r="Y39" s="473">
        <v>2706400</v>
      </c>
      <c r="Z39" s="407">
        <v>2.76</v>
      </c>
      <c r="AA39" s="473">
        <v>2706400</v>
      </c>
      <c r="AB39" s="407">
        <v>2.76</v>
      </c>
      <c r="AC39" s="473">
        <v>2706400</v>
      </c>
      <c r="AD39" s="407">
        <v>2.76</v>
      </c>
      <c r="AE39" s="473">
        <v>2706400</v>
      </c>
      <c r="AF39" s="407">
        <v>2.76</v>
      </c>
      <c r="AG39" s="473">
        <v>2706400</v>
      </c>
      <c r="AH39" s="407">
        <v>2.76</v>
      </c>
      <c r="AI39" s="473">
        <v>2706400</v>
      </c>
      <c r="AJ39" s="407">
        <v>2.76</v>
      </c>
      <c r="AK39" s="473">
        <v>2706400</v>
      </c>
      <c r="AL39" s="407">
        <v>2.76</v>
      </c>
      <c r="AM39" s="473">
        <v>2706400</v>
      </c>
      <c r="AN39" s="407">
        <v>2.76</v>
      </c>
      <c r="AO39" s="536">
        <v>2706400</v>
      </c>
      <c r="AP39" s="537">
        <v>2.76</v>
      </c>
      <c r="AQ39" s="517">
        <v>2706400</v>
      </c>
      <c r="AR39" s="518">
        <v>2.76</v>
      </c>
      <c r="AS39" s="517">
        <v>2706400</v>
      </c>
      <c r="AT39" s="518">
        <v>2.76</v>
      </c>
      <c r="AU39" s="533">
        <v>2706400</v>
      </c>
      <c r="AV39" s="518">
        <v>2.75</v>
      </c>
    </row>
    <row r="40" spans="1:48" ht="47.25">
      <c r="A40" s="696" t="s">
        <v>71</v>
      </c>
      <c r="B40" s="698" t="s">
        <v>57</v>
      </c>
      <c r="C40" s="679"/>
      <c r="D40" s="422"/>
      <c r="E40" s="421"/>
      <c r="F40" s="422"/>
      <c r="G40" s="421"/>
      <c r="H40" s="422"/>
      <c r="I40" s="421"/>
      <c r="J40" s="422"/>
      <c r="K40" s="421"/>
      <c r="L40" s="422"/>
      <c r="M40" s="421"/>
      <c r="N40" s="422"/>
      <c r="O40" s="421"/>
      <c r="P40" s="422"/>
      <c r="Q40" s="421"/>
      <c r="R40" s="422"/>
      <c r="S40" s="421"/>
      <c r="T40" s="422"/>
      <c r="U40" s="421"/>
      <c r="V40" s="422"/>
      <c r="W40" s="421"/>
      <c r="X40" s="422"/>
      <c r="Y40" s="421"/>
      <c r="Z40" s="422"/>
      <c r="AA40" s="421"/>
      <c r="AB40" s="422"/>
      <c r="AC40" s="421"/>
      <c r="AD40" s="422"/>
      <c r="AE40" s="421"/>
      <c r="AF40" s="422"/>
      <c r="AG40" s="421"/>
      <c r="AH40" s="422"/>
      <c r="AI40" s="421"/>
      <c r="AJ40" s="422"/>
      <c r="AK40" s="421"/>
      <c r="AL40" s="422"/>
      <c r="AM40" s="421"/>
      <c r="AN40" s="422"/>
      <c r="AO40" s="538"/>
      <c r="AP40" s="539"/>
      <c r="AQ40" s="513"/>
      <c r="AR40" s="514"/>
      <c r="AS40" s="513"/>
      <c r="AT40" s="514"/>
      <c r="AU40" s="513"/>
      <c r="AV40" s="514"/>
    </row>
    <row r="41" spans="1:48" ht="16.5" thickBot="1">
      <c r="A41" s="696" t="s">
        <v>49</v>
      </c>
      <c r="B41" s="698" t="s">
        <v>50</v>
      </c>
      <c r="C41" s="681">
        <v>4174.4799999999996</v>
      </c>
      <c r="D41" s="407">
        <v>0</v>
      </c>
      <c r="E41" s="409">
        <v>4174.4799999999996</v>
      </c>
      <c r="F41" s="407">
        <v>0</v>
      </c>
      <c r="G41" s="409">
        <v>4174.4799999999996</v>
      </c>
      <c r="H41" s="407">
        <v>0</v>
      </c>
      <c r="I41" s="409">
        <v>4174.4799999999996</v>
      </c>
      <c r="J41" s="407">
        <v>0</v>
      </c>
      <c r="K41" s="409">
        <v>4828.82</v>
      </c>
      <c r="L41" s="407">
        <v>0</v>
      </c>
      <c r="M41" s="409">
        <v>4828.82</v>
      </c>
      <c r="N41" s="407">
        <v>0</v>
      </c>
      <c r="O41" s="409">
        <v>4828.82</v>
      </c>
      <c r="P41" s="407">
        <v>0</v>
      </c>
      <c r="Q41" s="409">
        <v>5758.15</v>
      </c>
      <c r="R41" s="407">
        <v>0</v>
      </c>
      <c r="S41" s="409">
        <v>5758.15</v>
      </c>
      <c r="T41" s="407">
        <v>0</v>
      </c>
      <c r="U41" s="439">
        <v>6371.74</v>
      </c>
      <c r="V41" s="407">
        <v>0.01</v>
      </c>
      <c r="W41" s="439">
        <v>6371.74</v>
      </c>
      <c r="X41" s="407">
        <v>0.01</v>
      </c>
      <c r="Y41" s="439">
        <v>6371.74</v>
      </c>
      <c r="Z41" s="407">
        <v>0.01</v>
      </c>
      <c r="AA41" s="439">
        <v>6371.74</v>
      </c>
      <c r="AB41" s="407">
        <v>0.01</v>
      </c>
      <c r="AC41" s="439">
        <v>4956.8100000000004</v>
      </c>
      <c r="AD41" s="407">
        <v>0</v>
      </c>
      <c r="AE41" s="439">
        <v>13482.47</v>
      </c>
      <c r="AF41" s="407">
        <v>0</v>
      </c>
      <c r="AG41" s="405">
        <v>13482.47</v>
      </c>
      <c r="AH41" s="407">
        <v>0</v>
      </c>
      <c r="AI41" s="405">
        <v>13482.47</v>
      </c>
      <c r="AJ41" s="407">
        <v>0</v>
      </c>
      <c r="AK41" s="405">
        <v>13482.47</v>
      </c>
      <c r="AL41" s="407">
        <v>0</v>
      </c>
      <c r="AM41" s="405">
        <v>13482.47</v>
      </c>
      <c r="AN41" s="407">
        <v>0.01</v>
      </c>
      <c r="AO41" s="535">
        <v>13482.47</v>
      </c>
      <c r="AP41" s="537">
        <v>0.01</v>
      </c>
      <c r="AQ41" s="509">
        <v>13482.47</v>
      </c>
      <c r="AR41" s="518">
        <v>0.01</v>
      </c>
      <c r="AS41" s="509">
        <v>13482.47</v>
      </c>
      <c r="AT41" s="518">
        <v>0.01</v>
      </c>
      <c r="AU41" s="405">
        <v>4336.08</v>
      </c>
      <c r="AV41" s="518">
        <v>0</v>
      </c>
    </row>
    <row r="42" spans="1:48" ht="48" thickBot="1">
      <c r="A42" s="696" t="s">
        <v>56</v>
      </c>
      <c r="B42" s="698" t="s">
        <v>77</v>
      </c>
      <c r="C42" s="682">
        <v>0</v>
      </c>
      <c r="D42" s="422">
        <v>0</v>
      </c>
      <c r="E42" s="472">
        <v>0</v>
      </c>
      <c r="F42" s="422">
        <v>0</v>
      </c>
      <c r="G42" s="472">
        <v>0</v>
      </c>
      <c r="H42" s="422">
        <v>0</v>
      </c>
      <c r="I42" s="472">
        <v>0</v>
      </c>
      <c r="J42" s="422">
        <v>0</v>
      </c>
      <c r="K42" s="472">
        <v>0</v>
      </c>
      <c r="L42" s="422">
        <v>0</v>
      </c>
      <c r="M42" s="472">
        <v>0</v>
      </c>
      <c r="N42" s="422">
        <v>0</v>
      </c>
      <c r="O42" s="472">
        <v>0</v>
      </c>
      <c r="P42" s="422">
        <v>0</v>
      </c>
      <c r="Q42" s="472">
        <v>0</v>
      </c>
      <c r="R42" s="422">
        <v>0</v>
      </c>
      <c r="S42" s="472">
        <v>0</v>
      </c>
      <c r="T42" s="422">
        <v>0</v>
      </c>
      <c r="U42" s="439">
        <v>6137.35</v>
      </c>
      <c r="V42" s="422">
        <v>0.01</v>
      </c>
      <c r="W42" s="439">
        <v>6137.35</v>
      </c>
      <c r="X42" s="422">
        <v>0.01</v>
      </c>
      <c r="Y42" s="439">
        <v>6137.35</v>
      </c>
      <c r="Z42" s="422">
        <v>0.01</v>
      </c>
      <c r="AA42" s="439">
        <v>6137.35</v>
      </c>
      <c r="AB42" s="422">
        <v>0.01</v>
      </c>
      <c r="AC42" s="439">
        <v>6137.35</v>
      </c>
      <c r="AD42" s="422">
        <v>0.01</v>
      </c>
      <c r="AE42" s="439">
        <v>6137.35</v>
      </c>
      <c r="AF42" s="422">
        <v>0.01</v>
      </c>
      <c r="AG42" s="439">
        <v>6137.35</v>
      </c>
      <c r="AH42" s="422">
        <v>0.01</v>
      </c>
      <c r="AI42" s="439">
        <v>6137.35</v>
      </c>
      <c r="AJ42" s="422">
        <v>0.01</v>
      </c>
      <c r="AK42" s="439">
        <v>6137.35</v>
      </c>
      <c r="AL42" s="422">
        <v>0.01</v>
      </c>
      <c r="AM42" s="439">
        <v>6137.35</v>
      </c>
      <c r="AN42" s="422">
        <v>0.01</v>
      </c>
      <c r="AO42" s="540">
        <v>6137.35</v>
      </c>
      <c r="AP42" s="539">
        <v>0.01</v>
      </c>
      <c r="AQ42" s="519">
        <v>6137.35</v>
      </c>
      <c r="AR42" s="514">
        <v>0.01</v>
      </c>
      <c r="AS42" s="519">
        <v>6137.35</v>
      </c>
      <c r="AT42" s="514">
        <v>0.01</v>
      </c>
      <c r="AU42" s="514"/>
      <c r="AV42" s="514"/>
    </row>
    <row r="43" spans="1:48" ht="79.5" thickBot="1">
      <c r="A43" s="692" t="s">
        <v>72</v>
      </c>
      <c r="B43" s="698" t="s">
        <v>78</v>
      </c>
      <c r="C43" s="681">
        <v>564.88</v>
      </c>
      <c r="D43" s="422"/>
      <c r="E43" s="409">
        <v>564.88</v>
      </c>
      <c r="F43" s="422"/>
      <c r="G43" s="409">
        <v>564.88</v>
      </c>
      <c r="H43" s="422"/>
      <c r="I43" s="409">
        <v>564.88</v>
      </c>
      <c r="J43" s="422"/>
      <c r="K43" s="439">
        <v>4490.91</v>
      </c>
      <c r="L43" s="422">
        <v>0.01</v>
      </c>
      <c r="M43" s="439">
        <v>4490.91</v>
      </c>
      <c r="N43" s="422">
        <v>0.01</v>
      </c>
      <c r="O43" s="439">
        <v>4490.91</v>
      </c>
      <c r="P43" s="422">
        <v>0.01</v>
      </c>
      <c r="Q43" s="405">
        <v>4490.91</v>
      </c>
      <c r="R43" s="422">
        <v>0.01</v>
      </c>
      <c r="S43" s="405">
        <v>4490.91</v>
      </c>
      <c r="T43" s="422">
        <v>0.01</v>
      </c>
      <c r="U43" s="405">
        <v>4490.91</v>
      </c>
      <c r="V43" s="422">
        <v>0</v>
      </c>
      <c r="W43" s="405">
        <v>4490.91</v>
      </c>
      <c r="X43" s="422">
        <v>0</v>
      </c>
      <c r="Y43" s="405">
        <v>4490.91</v>
      </c>
      <c r="Z43" s="422">
        <v>0</v>
      </c>
      <c r="AA43" s="405">
        <v>4490.91</v>
      </c>
      <c r="AB43" s="422">
        <v>0</v>
      </c>
      <c r="AC43" s="405">
        <v>4490.91</v>
      </c>
      <c r="AD43" s="422">
        <v>0</v>
      </c>
      <c r="AE43" s="405">
        <v>4490.91</v>
      </c>
      <c r="AF43" s="422">
        <v>0</v>
      </c>
      <c r="AG43" s="405">
        <v>4490.91</v>
      </c>
      <c r="AH43" s="422">
        <v>0</v>
      </c>
      <c r="AI43" s="405">
        <v>4490.91</v>
      </c>
      <c r="AJ43" s="422">
        <v>0</v>
      </c>
      <c r="AK43" s="405">
        <v>4490.91</v>
      </c>
      <c r="AL43" s="422">
        <v>0</v>
      </c>
      <c r="AM43" s="405">
        <v>4490.91</v>
      </c>
      <c r="AN43" s="422">
        <v>0</v>
      </c>
      <c r="AO43" s="535">
        <v>4490.91</v>
      </c>
      <c r="AP43" s="539">
        <v>0</v>
      </c>
      <c r="AQ43" s="509">
        <v>4490.91</v>
      </c>
      <c r="AR43" s="514">
        <v>0</v>
      </c>
      <c r="AS43" s="509">
        <v>4490.91</v>
      </c>
      <c r="AT43" s="514">
        <v>0</v>
      </c>
      <c r="AU43" s="405">
        <v>1054.48</v>
      </c>
      <c r="AV43" s="514">
        <v>0</v>
      </c>
    </row>
    <row r="44" spans="1:48" ht="32.25" thickBot="1">
      <c r="A44" s="692" t="s">
        <v>51</v>
      </c>
      <c r="B44" s="698" t="s">
        <v>52</v>
      </c>
      <c r="C44" s="683">
        <v>21259.02</v>
      </c>
      <c r="D44" s="423">
        <v>0.02</v>
      </c>
      <c r="E44" s="474">
        <v>21259.02</v>
      </c>
      <c r="F44" s="423">
        <v>0.02</v>
      </c>
      <c r="G44" s="422"/>
      <c r="H44" s="422"/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2"/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2"/>
      <c r="AJ44" s="422"/>
      <c r="AK44" s="422"/>
      <c r="AL44" s="422"/>
      <c r="AM44" s="422"/>
      <c r="AN44" s="422"/>
      <c r="AO44" s="514"/>
      <c r="AP44" s="514"/>
      <c r="AQ44" s="514"/>
      <c r="AR44" s="514"/>
      <c r="AS44" s="514"/>
      <c r="AT44" s="514"/>
      <c r="AU44" s="512">
        <v>24158.21</v>
      </c>
      <c r="AV44" s="512">
        <v>0.03</v>
      </c>
    </row>
    <row r="45" spans="1:48" ht="32.25" thickBot="1">
      <c r="A45" s="696" t="s">
        <v>73</v>
      </c>
      <c r="B45" s="698" t="s">
        <v>53</v>
      </c>
      <c r="C45" s="683">
        <v>75964.28</v>
      </c>
      <c r="D45" s="423">
        <v>0.08</v>
      </c>
      <c r="E45" s="474">
        <v>75964.28</v>
      </c>
      <c r="F45" s="423">
        <v>0.08</v>
      </c>
      <c r="G45" s="474">
        <v>75964.28</v>
      </c>
      <c r="H45" s="423">
        <v>0.08</v>
      </c>
      <c r="I45" s="474">
        <v>75964.28</v>
      </c>
      <c r="J45" s="423">
        <v>7.0000000000000007E-2</v>
      </c>
      <c r="K45" s="422"/>
      <c r="L45" s="422"/>
      <c r="M45" s="422"/>
      <c r="N45" s="422"/>
      <c r="O45" s="422"/>
      <c r="P45" s="422"/>
      <c r="Q45" s="422"/>
      <c r="R45" s="422"/>
      <c r="S45" s="422"/>
      <c r="T45" s="422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2"/>
      <c r="AJ45" s="422"/>
      <c r="AK45" s="422"/>
      <c r="AL45" s="422"/>
      <c r="AM45" s="422"/>
      <c r="AN45" s="422"/>
      <c r="AO45" s="514"/>
      <c r="AP45" s="514"/>
      <c r="AQ45" s="514"/>
      <c r="AR45" s="514"/>
      <c r="AS45" s="514"/>
      <c r="AT45" s="514"/>
      <c r="AU45" s="512">
        <v>97099.65</v>
      </c>
      <c r="AV45" s="512">
        <v>0.1</v>
      </c>
    </row>
    <row r="46" spans="1:48" ht="31.5">
      <c r="A46" s="696" t="s">
        <v>54</v>
      </c>
      <c r="B46" s="698" t="s">
        <v>79</v>
      </c>
      <c r="C46" s="684">
        <v>4382.5</v>
      </c>
      <c r="D46" s="407"/>
      <c r="E46" s="475">
        <v>4382.5</v>
      </c>
      <c r="F46" s="407"/>
      <c r="G46" s="475">
        <v>4382.5</v>
      </c>
      <c r="H46" s="407"/>
      <c r="I46" s="475">
        <v>4382.5</v>
      </c>
      <c r="J46" s="407"/>
      <c r="K46" s="475">
        <v>4382.5</v>
      </c>
      <c r="L46" s="407"/>
      <c r="M46" s="475">
        <v>4382.5</v>
      </c>
      <c r="N46" s="407"/>
      <c r="O46" s="475">
        <v>4382.5</v>
      </c>
      <c r="P46" s="407"/>
      <c r="Q46" s="422"/>
      <c r="R46" s="422"/>
      <c r="S46" s="422"/>
      <c r="T46" s="422"/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2"/>
      <c r="AJ46" s="422"/>
      <c r="AK46" s="422"/>
      <c r="AL46" s="422"/>
      <c r="AM46" s="422"/>
      <c r="AN46" s="422"/>
      <c r="AO46" s="514"/>
      <c r="AP46" s="514"/>
      <c r="AQ46" s="514"/>
      <c r="AR46" s="514"/>
      <c r="AS46" s="514"/>
      <c r="AT46" s="514"/>
      <c r="AU46" s="405">
        <v>3582.64</v>
      </c>
      <c r="AV46" s="512"/>
    </row>
    <row r="47" spans="1:48" ht="31.5">
      <c r="A47" s="696" t="s">
        <v>55</v>
      </c>
      <c r="B47" s="698" t="s">
        <v>80</v>
      </c>
      <c r="C47" s="685"/>
      <c r="D47" s="425"/>
      <c r="E47" s="424"/>
      <c r="F47" s="425"/>
      <c r="G47" s="424"/>
      <c r="H47" s="425"/>
      <c r="I47" s="424"/>
      <c r="J47" s="425"/>
      <c r="K47" s="424"/>
      <c r="L47" s="425"/>
      <c r="M47" s="424"/>
      <c r="N47" s="425"/>
      <c r="O47" s="424"/>
      <c r="P47" s="425"/>
      <c r="Q47" s="424"/>
      <c r="R47" s="425"/>
      <c r="S47" s="424"/>
      <c r="T47" s="425"/>
      <c r="U47" s="424"/>
      <c r="V47" s="425"/>
      <c r="W47" s="424"/>
      <c r="X47" s="425"/>
      <c r="Y47" s="424"/>
      <c r="Z47" s="425"/>
      <c r="AA47" s="424"/>
      <c r="AB47" s="425"/>
      <c r="AC47" s="424"/>
      <c r="AD47" s="425"/>
      <c r="AE47" s="424"/>
      <c r="AF47" s="425"/>
      <c r="AG47" s="424"/>
      <c r="AH47" s="425"/>
      <c r="AI47" s="424"/>
      <c r="AJ47" s="425"/>
      <c r="AK47" s="424"/>
      <c r="AL47" s="425"/>
      <c r="AM47" s="424"/>
      <c r="AN47" s="425"/>
      <c r="AO47" s="520"/>
      <c r="AP47" s="510"/>
      <c r="AQ47" s="520"/>
      <c r="AR47" s="510"/>
      <c r="AS47" s="520"/>
      <c r="AT47" s="510"/>
      <c r="AU47" s="405">
        <v>45.22</v>
      </c>
      <c r="AV47" s="518"/>
    </row>
    <row r="48" spans="1:48">
      <c r="A48" s="692" t="s">
        <v>39</v>
      </c>
      <c r="B48" s="700"/>
      <c r="C48" s="685"/>
      <c r="D48" s="425"/>
      <c r="E48" s="424"/>
      <c r="F48" s="425"/>
      <c r="G48" s="424"/>
      <c r="H48" s="425"/>
      <c r="I48" s="424"/>
      <c r="J48" s="425"/>
      <c r="K48" s="424"/>
      <c r="L48" s="425"/>
      <c r="M48" s="424"/>
      <c r="N48" s="425"/>
      <c r="O48" s="424"/>
      <c r="P48" s="425"/>
      <c r="Q48" s="424"/>
      <c r="R48" s="425"/>
      <c r="S48" s="424"/>
      <c r="T48" s="425"/>
      <c r="U48" s="424"/>
      <c r="V48" s="425"/>
      <c r="W48" s="424"/>
      <c r="X48" s="425"/>
      <c r="Y48" s="424"/>
      <c r="Z48" s="425"/>
      <c r="AA48" s="424"/>
      <c r="AB48" s="425"/>
      <c r="AC48" s="424"/>
      <c r="AD48" s="425"/>
      <c r="AE48" s="424"/>
      <c r="AF48" s="425"/>
      <c r="AG48" s="424"/>
      <c r="AH48" s="425"/>
      <c r="AI48" s="424"/>
      <c r="AJ48" s="425"/>
      <c r="AK48" s="424"/>
      <c r="AL48" s="425"/>
      <c r="AM48" s="424"/>
      <c r="AN48" s="425"/>
      <c r="AO48" s="520"/>
      <c r="AP48" s="510"/>
      <c r="AQ48" s="520"/>
      <c r="AR48" s="510"/>
      <c r="AS48" s="520"/>
      <c r="AT48" s="510"/>
      <c r="AU48" s="520"/>
      <c r="AV48" s="510"/>
    </row>
    <row r="49" spans="1:49" ht="16.5" thickBot="1">
      <c r="A49" s="260" t="s">
        <v>122</v>
      </c>
      <c r="B49" s="700"/>
      <c r="C49" s="677">
        <v>34887.19</v>
      </c>
      <c r="D49" s="466">
        <v>0.04</v>
      </c>
      <c r="E49" s="405">
        <v>37062.06</v>
      </c>
      <c r="F49" s="466">
        <v>0.04</v>
      </c>
      <c r="G49" s="405">
        <v>39236.92</v>
      </c>
      <c r="H49" s="466">
        <v>0.04</v>
      </c>
      <c r="I49" s="405">
        <v>41411.78</v>
      </c>
      <c r="J49" s="466">
        <v>0.04</v>
      </c>
      <c r="K49" s="405">
        <v>43586.65</v>
      </c>
      <c r="L49" s="466">
        <v>0.04</v>
      </c>
      <c r="M49" s="405">
        <v>50111.24</v>
      </c>
      <c r="N49" s="466">
        <v>0.04</v>
      </c>
      <c r="O49" s="405">
        <v>52286.1</v>
      </c>
      <c r="P49" s="466">
        <v>0.05</v>
      </c>
      <c r="Q49" s="405">
        <v>54460.959999999999</v>
      </c>
      <c r="R49" s="466">
        <v>0.06</v>
      </c>
      <c r="S49" s="405">
        <v>56635.83</v>
      </c>
      <c r="T49" s="466">
        <v>0.06</v>
      </c>
      <c r="U49" s="405">
        <v>58810.69</v>
      </c>
      <c r="V49" s="466">
        <v>0.06</v>
      </c>
      <c r="W49" s="405">
        <v>65335.28</v>
      </c>
      <c r="X49" s="466">
        <v>7.0000000000000007E-2</v>
      </c>
      <c r="Y49" s="405">
        <v>67510.14</v>
      </c>
      <c r="Z49" s="466">
        <v>7.0000000000000007E-2</v>
      </c>
      <c r="AA49" s="405">
        <v>2174.86</v>
      </c>
      <c r="AB49" s="466">
        <v>0</v>
      </c>
      <c r="AC49" s="405">
        <v>4349.7299999999996</v>
      </c>
      <c r="AD49" s="466">
        <v>0</v>
      </c>
      <c r="AE49" s="405">
        <v>6524.59</v>
      </c>
      <c r="AF49" s="466">
        <v>0.01</v>
      </c>
      <c r="AG49" s="405">
        <v>13049.18</v>
      </c>
      <c r="AH49" s="466">
        <v>0.01</v>
      </c>
      <c r="AI49" s="405">
        <v>15224.04</v>
      </c>
      <c r="AJ49" s="466">
        <v>0.02</v>
      </c>
      <c r="AK49" s="405">
        <v>17398.91</v>
      </c>
      <c r="AL49" s="466">
        <v>0.02</v>
      </c>
      <c r="AM49" s="405">
        <v>19573.77</v>
      </c>
      <c r="AN49" s="466">
        <v>0.02</v>
      </c>
      <c r="AO49" s="535">
        <v>21748.63</v>
      </c>
      <c r="AP49" s="466">
        <v>0.02</v>
      </c>
      <c r="AQ49" s="405">
        <v>28273.22</v>
      </c>
      <c r="AR49" s="466">
        <v>0.03</v>
      </c>
      <c r="AS49" s="405">
        <v>30448.09</v>
      </c>
      <c r="AT49" s="466">
        <v>0.03</v>
      </c>
      <c r="AU49" s="405">
        <v>32622.95</v>
      </c>
      <c r="AV49" s="466">
        <v>0.03</v>
      </c>
    </row>
    <row r="50" spans="1:49" ht="15">
      <c r="A50" s="923" t="s">
        <v>39</v>
      </c>
      <c r="B50" s="924"/>
      <c r="C50" s="677">
        <v>1468.03</v>
      </c>
      <c r="D50" s="466">
        <v>0</v>
      </c>
      <c r="E50" s="405">
        <v>2936.07</v>
      </c>
      <c r="F50" s="466">
        <v>0</v>
      </c>
      <c r="G50" s="405">
        <v>4404.1000000000004</v>
      </c>
      <c r="H50" s="466">
        <v>0</v>
      </c>
      <c r="I50" s="405">
        <v>5872.13</v>
      </c>
      <c r="J50" s="466">
        <v>0.01</v>
      </c>
      <c r="K50" s="405">
        <v>7340.16</v>
      </c>
      <c r="L50" s="466">
        <v>0.01</v>
      </c>
      <c r="M50" s="405">
        <v>11744.26</v>
      </c>
      <c r="N50" s="466">
        <v>0.01</v>
      </c>
      <c r="O50" s="405">
        <v>13212.3</v>
      </c>
      <c r="P50" s="466">
        <v>0.01</v>
      </c>
      <c r="Q50" s="405">
        <v>14680.33</v>
      </c>
      <c r="R50" s="466">
        <v>0.01</v>
      </c>
      <c r="S50" s="405">
        <v>16148.36</v>
      </c>
      <c r="T50" s="466">
        <v>0.02</v>
      </c>
      <c r="U50" s="405">
        <v>17616.39</v>
      </c>
      <c r="V50" s="466">
        <v>0.02</v>
      </c>
      <c r="W50" s="405">
        <v>22020.49</v>
      </c>
      <c r="X50" s="466">
        <v>0.02</v>
      </c>
      <c r="Y50" s="405">
        <v>23488.52</v>
      </c>
      <c r="Z50" s="466">
        <v>0.02</v>
      </c>
      <c r="AA50" s="405">
        <v>24956.560000000001</v>
      </c>
      <c r="AB50" s="466">
        <v>0.03</v>
      </c>
      <c r="AC50" s="405">
        <v>26424.59</v>
      </c>
      <c r="AD50" s="466">
        <v>0.03</v>
      </c>
      <c r="AE50" s="405">
        <v>27892.62</v>
      </c>
      <c r="AF50" s="466">
        <v>0.03</v>
      </c>
      <c r="AG50" s="405">
        <v>32296.720000000001</v>
      </c>
      <c r="AH50" s="466">
        <v>0.03</v>
      </c>
      <c r="AI50" s="405">
        <v>33764.75</v>
      </c>
      <c r="AJ50" s="466">
        <v>0.03</v>
      </c>
      <c r="AK50" s="405">
        <v>35232.79</v>
      </c>
      <c r="AL50" s="466">
        <v>0.04</v>
      </c>
      <c r="AM50" s="405">
        <v>36700.82</v>
      </c>
      <c r="AN50" s="466">
        <v>0.04</v>
      </c>
      <c r="AO50" s="535">
        <v>38168.85</v>
      </c>
      <c r="AP50" s="466">
        <v>0.04</v>
      </c>
      <c r="AQ50" s="405">
        <v>42572.95</v>
      </c>
      <c r="AR50" s="466">
        <v>0.04</v>
      </c>
      <c r="AS50" s="405">
        <v>44040.98</v>
      </c>
      <c r="AT50" s="466">
        <v>0.04</v>
      </c>
      <c r="AU50" s="405">
        <v>45509.02</v>
      </c>
      <c r="AV50" s="466">
        <v>0.05</v>
      </c>
    </row>
    <row r="51" spans="1:49" ht="15">
      <c r="A51" s="925" t="s">
        <v>105</v>
      </c>
      <c r="B51" s="925"/>
      <c r="C51" s="677">
        <v>2827.32</v>
      </c>
      <c r="D51" s="467">
        <v>0</v>
      </c>
      <c r="E51" s="405">
        <v>5654.64</v>
      </c>
      <c r="F51" s="467">
        <v>0.01</v>
      </c>
      <c r="G51" s="405">
        <v>8481.9699999999993</v>
      </c>
      <c r="H51" s="467">
        <v>0.01</v>
      </c>
      <c r="I51" s="405">
        <v>11309.29</v>
      </c>
      <c r="J51" s="467">
        <v>0.01</v>
      </c>
      <c r="K51" s="405">
        <v>14136.61</v>
      </c>
      <c r="L51" s="467">
        <v>0.01</v>
      </c>
      <c r="M51" s="405">
        <v>22618.58</v>
      </c>
      <c r="N51" s="467">
        <v>0.02</v>
      </c>
      <c r="O51" s="405">
        <v>25445.9</v>
      </c>
      <c r="P51" s="467">
        <v>0.03</v>
      </c>
      <c r="Q51" s="405">
        <v>28273.22</v>
      </c>
      <c r="R51" s="467">
        <v>0.03</v>
      </c>
      <c r="S51" s="405">
        <v>31100.55</v>
      </c>
      <c r="T51" s="467">
        <v>0.03</v>
      </c>
      <c r="U51" s="405">
        <v>33927.870000000003</v>
      </c>
      <c r="V51" s="467">
        <v>0.03</v>
      </c>
      <c r="W51" s="405">
        <v>42409.84</v>
      </c>
      <c r="X51" s="467">
        <v>0.04</v>
      </c>
      <c r="Y51" s="405">
        <v>45237.16</v>
      </c>
      <c r="Z51" s="467">
        <v>0.05</v>
      </c>
      <c r="AA51" s="405">
        <v>48064.480000000003</v>
      </c>
      <c r="AB51" s="467">
        <v>0.05</v>
      </c>
      <c r="AC51" s="405">
        <v>50891.8</v>
      </c>
      <c r="AD51" s="467">
        <v>0.05</v>
      </c>
      <c r="AE51" s="405">
        <v>53719.13</v>
      </c>
      <c r="AF51" s="467">
        <v>0.05</v>
      </c>
      <c r="AG51" s="405">
        <v>62201.09</v>
      </c>
      <c r="AH51" s="467">
        <v>0.06</v>
      </c>
      <c r="AI51" s="405">
        <v>65028.42</v>
      </c>
      <c r="AJ51" s="467">
        <v>7.0000000000000007E-2</v>
      </c>
      <c r="AK51" s="405">
        <v>67855.740000000005</v>
      </c>
      <c r="AL51" s="467">
        <v>7.0000000000000007E-2</v>
      </c>
      <c r="AM51" s="405">
        <v>70683.06</v>
      </c>
      <c r="AN51" s="467">
        <v>7.0000000000000007E-2</v>
      </c>
      <c r="AO51" s="535">
        <v>73510.38</v>
      </c>
      <c r="AP51" s="467">
        <v>7.0000000000000007E-2</v>
      </c>
      <c r="AQ51" s="405">
        <v>81992.350000000006</v>
      </c>
      <c r="AR51" s="467">
        <v>0.08</v>
      </c>
      <c r="AS51" s="405">
        <v>84819.67</v>
      </c>
      <c r="AT51" s="467">
        <v>0.09</v>
      </c>
      <c r="AU51" s="405">
        <v>87646.99</v>
      </c>
      <c r="AV51" s="467">
        <v>0.09</v>
      </c>
    </row>
    <row r="52" spans="1:49" ht="15">
      <c r="A52" s="659"/>
      <c r="B52" s="659"/>
      <c r="C52" s="677">
        <v>537.9</v>
      </c>
      <c r="D52" s="466">
        <v>0</v>
      </c>
      <c r="E52" s="405">
        <v>614.57000000000005</v>
      </c>
      <c r="F52" s="466">
        <v>0</v>
      </c>
      <c r="G52" s="405">
        <v>691.23</v>
      </c>
      <c r="H52" s="466">
        <v>0</v>
      </c>
      <c r="I52" s="405">
        <v>767.9</v>
      </c>
      <c r="J52" s="466">
        <v>0</v>
      </c>
      <c r="K52" s="405">
        <v>844.56</v>
      </c>
      <c r="L52" s="466">
        <v>0</v>
      </c>
      <c r="M52" s="405">
        <v>1074.55</v>
      </c>
      <c r="N52" s="466">
        <v>0</v>
      </c>
      <c r="O52" s="405">
        <v>1122.26</v>
      </c>
      <c r="P52" s="466">
        <v>0</v>
      </c>
      <c r="Q52" s="405">
        <v>1168.5</v>
      </c>
      <c r="R52" s="466">
        <v>0</v>
      </c>
      <c r="S52" s="405">
        <v>1214.75</v>
      </c>
      <c r="T52" s="466">
        <v>0</v>
      </c>
      <c r="U52" s="405">
        <v>1260.99</v>
      </c>
      <c r="V52" s="466">
        <v>0</v>
      </c>
      <c r="W52" s="405">
        <v>1399.72</v>
      </c>
      <c r="X52" s="466">
        <v>0</v>
      </c>
      <c r="Y52" s="405">
        <v>1445.96</v>
      </c>
      <c r="Z52" s="466">
        <v>0</v>
      </c>
      <c r="AA52" s="405">
        <v>1492.2</v>
      </c>
      <c r="AB52" s="466">
        <v>0</v>
      </c>
      <c r="AC52" s="405">
        <v>1538.45</v>
      </c>
      <c r="AD52" s="466">
        <v>0</v>
      </c>
      <c r="AE52" s="405">
        <v>1662.99</v>
      </c>
      <c r="AF52" s="466">
        <v>0</v>
      </c>
      <c r="AG52" s="405">
        <v>2036.6</v>
      </c>
      <c r="AH52" s="466">
        <v>0</v>
      </c>
      <c r="AI52" s="405">
        <v>2161.14</v>
      </c>
      <c r="AJ52" s="466">
        <v>0</v>
      </c>
      <c r="AK52" s="405">
        <v>2282.8200000000002</v>
      </c>
      <c r="AL52" s="466">
        <v>0</v>
      </c>
      <c r="AM52" s="405">
        <v>2404.5100000000002</v>
      </c>
      <c r="AN52" s="466">
        <v>0</v>
      </c>
      <c r="AO52" s="535">
        <v>121.68</v>
      </c>
      <c r="AP52" s="466">
        <v>0</v>
      </c>
      <c r="AQ52" s="405">
        <v>486.73</v>
      </c>
      <c r="AR52" s="466">
        <v>0</v>
      </c>
      <c r="AS52" s="405">
        <v>608.41999999999996</v>
      </c>
      <c r="AT52" s="466">
        <v>0</v>
      </c>
      <c r="AU52" s="405">
        <v>730.1</v>
      </c>
      <c r="AV52" s="466">
        <v>0</v>
      </c>
    </row>
    <row r="53" spans="1:49" ht="19.5">
      <c r="A53" s="696" t="s">
        <v>101</v>
      </c>
      <c r="B53" s="447" t="s">
        <v>106</v>
      </c>
      <c r="C53" s="686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454"/>
      <c r="O53" s="454"/>
      <c r="P53" s="454"/>
      <c r="Q53" s="454">
        <v>198442.8</v>
      </c>
      <c r="R53" s="454">
        <v>0.2</v>
      </c>
      <c r="S53" s="454"/>
      <c r="T53" s="454"/>
      <c r="U53" s="454"/>
      <c r="V53" s="454"/>
      <c r="W53" s="454"/>
      <c r="X53" s="454"/>
      <c r="Y53" s="454"/>
      <c r="Z53" s="454"/>
      <c r="AA53" s="454"/>
      <c r="AB53" s="454"/>
      <c r="AC53" s="454"/>
      <c r="AD53" s="454"/>
      <c r="AE53" s="454"/>
      <c r="AF53" s="454"/>
      <c r="AG53" s="454"/>
      <c r="AH53" s="454"/>
      <c r="AI53" s="454"/>
      <c r="AJ53" s="454"/>
      <c r="AK53" s="454"/>
      <c r="AL53" s="454"/>
      <c r="AM53" s="454"/>
      <c r="AN53" s="454"/>
      <c r="AO53" s="521"/>
      <c r="AP53" s="521"/>
      <c r="AQ53" s="521"/>
      <c r="AR53" s="521"/>
      <c r="AS53" s="521"/>
      <c r="AT53" s="521"/>
      <c r="AU53" s="521"/>
      <c r="AV53" s="521"/>
    </row>
    <row r="54" spans="1:49" ht="16.5" thickBot="1">
      <c r="A54" s="916"/>
      <c r="B54" s="916"/>
      <c r="C54" s="687">
        <f t="shared" ref="C54:H54" si="28">SUM(C32:C53)</f>
        <v>7072300.1400000015</v>
      </c>
      <c r="D54" s="426">
        <f t="shared" si="28"/>
        <v>7.1999999999999993</v>
      </c>
      <c r="E54" s="426">
        <f t="shared" si="28"/>
        <v>7075469.1600000001</v>
      </c>
      <c r="F54" s="426">
        <f t="shared" si="28"/>
        <v>7.1999999999999993</v>
      </c>
      <c r="G54" s="426">
        <f t="shared" si="28"/>
        <v>7057079.1500000004</v>
      </c>
      <c r="H54" s="426">
        <f t="shared" si="28"/>
        <v>7.18</v>
      </c>
      <c r="I54" s="426">
        <f t="shared" ref="I54:N54" si="29">SUM(I32:I53)</f>
        <v>7059948.1400000015</v>
      </c>
      <c r="J54" s="426">
        <f t="shared" si="29"/>
        <v>7.18</v>
      </c>
      <c r="K54" s="426">
        <f t="shared" si="29"/>
        <v>6991433.2400000012</v>
      </c>
      <c r="L54" s="426">
        <f t="shared" si="29"/>
        <v>7.1099999999999985</v>
      </c>
      <c r="M54" s="426">
        <f t="shared" si="29"/>
        <v>7000040.2800000003</v>
      </c>
      <c r="N54" s="426">
        <f t="shared" si="29"/>
        <v>7.1099999999999985</v>
      </c>
      <c r="O54" s="426">
        <f t="shared" ref="O54:T54" si="30">SUM(O32:O53)</f>
        <v>7002880.3300000001</v>
      </c>
      <c r="P54" s="426">
        <f t="shared" si="30"/>
        <v>7.1499999999999995</v>
      </c>
      <c r="Q54" s="426">
        <f t="shared" si="30"/>
        <v>7200708.54</v>
      </c>
      <c r="R54" s="426">
        <f t="shared" si="30"/>
        <v>7.35</v>
      </c>
      <c r="S54" s="426">
        <f t="shared" si="30"/>
        <v>7005104.330000001</v>
      </c>
      <c r="T54" s="426">
        <f t="shared" si="30"/>
        <v>7.1599999999999993</v>
      </c>
      <c r="U54" s="426">
        <f t="shared" ref="U54:Z54" si="31">SUM(U32:U53)</f>
        <v>7014693.8500000006</v>
      </c>
      <c r="V54" s="426">
        <f t="shared" si="31"/>
        <v>7.1599999999999984</v>
      </c>
      <c r="W54" s="426">
        <f t="shared" si="31"/>
        <v>7023209.6200000001</v>
      </c>
      <c r="X54" s="426">
        <f t="shared" si="31"/>
        <v>7.1599999999999993</v>
      </c>
      <c r="Y54" s="426">
        <f t="shared" si="31"/>
        <v>7026048.1899999995</v>
      </c>
      <c r="Z54" s="426">
        <f t="shared" si="31"/>
        <v>7.169999999999999</v>
      </c>
      <c r="AA54" s="426">
        <f t="shared" ref="AA54:AF54" si="32">SUM(AA32:AA53)</f>
        <v>6961376.6400000006</v>
      </c>
      <c r="AB54" s="426">
        <f t="shared" si="32"/>
        <v>7.1</v>
      </c>
      <c r="AC54" s="426">
        <f t="shared" si="32"/>
        <v>6962800.3099999996</v>
      </c>
      <c r="AD54" s="426">
        <f t="shared" si="32"/>
        <v>7.09</v>
      </c>
      <c r="AE54" s="426">
        <f t="shared" si="32"/>
        <v>6974242.8499999996</v>
      </c>
      <c r="AF54" s="426">
        <f t="shared" si="32"/>
        <v>7.1</v>
      </c>
      <c r="AG54" s="426">
        <f t="shared" ref="AG54:AL54" si="33">SUM(AG32:AG53)</f>
        <v>6982993.4899999984</v>
      </c>
      <c r="AH54" s="426">
        <f t="shared" si="33"/>
        <v>7.1099999999999994</v>
      </c>
      <c r="AI54" s="426">
        <f t="shared" si="33"/>
        <v>6985910.3700000001</v>
      </c>
      <c r="AJ54" s="426">
        <f t="shared" si="33"/>
        <v>7.1099999999999994</v>
      </c>
      <c r="AK54" s="426">
        <f t="shared" si="33"/>
        <v>6988824.4100000001</v>
      </c>
      <c r="AL54" s="426">
        <f t="shared" si="33"/>
        <v>7.1199999999999992</v>
      </c>
      <c r="AM54" s="426">
        <f t="shared" ref="AM54:AT54" si="34">SUM(AM32:AM53)</f>
        <v>6991738.4399999985</v>
      </c>
      <c r="AN54" s="426">
        <f t="shared" si="34"/>
        <v>7.1099999999999985</v>
      </c>
      <c r="AO54" s="426">
        <f t="shared" si="34"/>
        <v>6992247.9399999985</v>
      </c>
      <c r="AP54" s="426">
        <f t="shared" si="34"/>
        <v>7.0999999999999988</v>
      </c>
      <c r="AQ54" s="426">
        <f t="shared" si="34"/>
        <v>7000990.0299999993</v>
      </c>
      <c r="AR54" s="426">
        <f t="shared" si="34"/>
        <v>7.1</v>
      </c>
      <c r="AS54" s="426">
        <f t="shared" si="34"/>
        <v>7003904.0599999996</v>
      </c>
      <c r="AT54" s="426">
        <f t="shared" si="34"/>
        <v>7.12</v>
      </c>
      <c r="AU54" s="426">
        <f>SUM(AU32:AU53)</f>
        <v>7112736.1300000008</v>
      </c>
      <c r="AV54" s="426">
        <f>SUM(AV32:AV53)</f>
        <v>7.21</v>
      </c>
      <c r="AW54" s="485">
        <f>AU54-'[59]05_01_24'!$I$89</f>
        <v>7112690.9100000011</v>
      </c>
    </row>
    <row r="55" spans="1:49">
      <c r="A55" s="692"/>
      <c r="B55" s="705" t="s">
        <v>59</v>
      </c>
      <c r="C55" s="688">
        <f t="shared" ref="C55:H55" si="35">C10+C15</f>
        <v>58617951.520000003</v>
      </c>
      <c r="D55" s="428">
        <f t="shared" si="35"/>
        <v>59.65</v>
      </c>
      <c r="E55" s="427">
        <f t="shared" si="35"/>
        <v>58626414.879999995</v>
      </c>
      <c r="F55" s="428">
        <f t="shared" si="35"/>
        <v>59.69</v>
      </c>
      <c r="G55" s="427">
        <f t="shared" si="35"/>
        <v>58635095.810000002</v>
      </c>
      <c r="H55" s="428">
        <f t="shared" si="35"/>
        <v>59.69</v>
      </c>
      <c r="I55" s="427">
        <f t="shared" ref="I55:N55" si="36">I10+I15</f>
        <v>58663243.629999995</v>
      </c>
      <c r="J55" s="428">
        <f t="shared" si="36"/>
        <v>59.7</v>
      </c>
      <c r="K55" s="427">
        <f t="shared" si="36"/>
        <v>58691232.310000002</v>
      </c>
      <c r="L55" s="428">
        <f t="shared" si="36"/>
        <v>59.7</v>
      </c>
      <c r="M55" s="427">
        <f t="shared" si="36"/>
        <v>58775272.849999994</v>
      </c>
      <c r="N55" s="428">
        <f t="shared" si="36"/>
        <v>59.72</v>
      </c>
      <c r="O55" s="427">
        <f t="shared" ref="O55:T55" si="37">O10+O15</f>
        <v>58806725.230000004</v>
      </c>
      <c r="P55" s="428">
        <f t="shared" si="37"/>
        <v>60.03</v>
      </c>
      <c r="Q55" s="427">
        <f t="shared" si="37"/>
        <v>58635353.86999999</v>
      </c>
      <c r="R55" s="428">
        <f t="shared" si="37"/>
        <v>59.879999999999995</v>
      </c>
      <c r="S55" s="427">
        <f t="shared" si="37"/>
        <v>58663128.420000002</v>
      </c>
      <c r="T55" s="428">
        <f t="shared" si="37"/>
        <v>59.889999999999993</v>
      </c>
      <c r="U55" s="427">
        <f t="shared" ref="U55:Z55" si="38">U10+U15</f>
        <v>58691037.880000003</v>
      </c>
      <c r="V55" s="428">
        <f t="shared" si="38"/>
        <v>59.899999999999991</v>
      </c>
      <c r="W55" s="427">
        <f t="shared" si="38"/>
        <v>58774660.219999999</v>
      </c>
      <c r="X55" s="428">
        <f t="shared" si="38"/>
        <v>59.930000000000007</v>
      </c>
      <c r="Y55" s="427">
        <f t="shared" si="38"/>
        <v>58824866.130000003</v>
      </c>
      <c r="Z55" s="428">
        <f t="shared" si="38"/>
        <v>59.959999999999994</v>
      </c>
      <c r="AA55" s="427">
        <f t="shared" ref="AA55:AF55" si="39">AA10+AA15</f>
        <v>58089368.260000005</v>
      </c>
      <c r="AB55" s="428">
        <f t="shared" si="39"/>
        <v>59.22</v>
      </c>
      <c r="AC55" s="427">
        <f t="shared" si="39"/>
        <v>58158402.189999998</v>
      </c>
      <c r="AD55" s="428">
        <f t="shared" si="39"/>
        <v>59.25</v>
      </c>
      <c r="AE55" s="427">
        <f t="shared" si="39"/>
        <v>58186290.459999993</v>
      </c>
      <c r="AF55" s="428">
        <f t="shared" si="39"/>
        <v>59.26</v>
      </c>
      <c r="AG55" s="427">
        <f t="shared" ref="AG55:AL55" si="40">AG10+AG15</f>
        <v>58269318.75</v>
      </c>
      <c r="AH55" s="428">
        <f t="shared" si="40"/>
        <v>59.29</v>
      </c>
      <c r="AI55" s="427">
        <f t="shared" si="40"/>
        <v>58288042.709999993</v>
      </c>
      <c r="AJ55" s="428">
        <f t="shared" si="40"/>
        <v>59.290000000000006</v>
      </c>
      <c r="AK55" s="427">
        <f t="shared" si="40"/>
        <v>57932828.710000001</v>
      </c>
      <c r="AL55" s="428">
        <f t="shared" si="40"/>
        <v>58.91</v>
      </c>
      <c r="AM55" s="427">
        <f t="shared" ref="AM55:AT55" si="41">AM10+AM15</f>
        <v>57973024.189999998</v>
      </c>
      <c r="AN55" s="428">
        <f t="shared" si="41"/>
        <v>58.930000000000007</v>
      </c>
      <c r="AO55" s="427">
        <f t="shared" si="41"/>
        <v>57990600.489999995</v>
      </c>
      <c r="AP55" s="522">
        <f t="shared" si="41"/>
        <v>58.940000000000005</v>
      </c>
      <c r="AQ55" s="427">
        <f t="shared" si="41"/>
        <v>58072929.07</v>
      </c>
      <c r="AR55" s="522">
        <f t="shared" si="41"/>
        <v>58.97</v>
      </c>
      <c r="AS55" s="427">
        <f t="shared" si="41"/>
        <v>58009101.299999997</v>
      </c>
      <c r="AT55" s="522">
        <f t="shared" si="41"/>
        <v>58.930000000000007</v>
      </c>
      <c r="AU55" s="427">
        <f>AU10+AU15</f>
        <v>58023699.009999998</v>
      </c>
      <c r="AV55" s="522">
        <f>AV10+AV15</f>
        <v>58.88</v>
      </c>
    </row>
    <row r="56" spans="1:49">
      <c r="A56" s="692"/>
      <c r="B56" s="706" t="s">
        <v>118</v>
      </c>
      <c r="C56" s="689">
        <f t="shared" ref="C56:H56" si="42">C29</f>
        <v>25566778.059999999</v>
      </c>
      <c r="D56" s="430">
        <f t="shared" si="42"/>
        <v>26.020000000000003</v>
      </c>
      <c r="E56" s="429">
        <f t="shared" si="42"/>
        <v>25519481.82</v>
      </c>
      <c r="F56" s="430">
        <f t="shared" si="42"/>
        <v>25.980000000000004</v>
      </c>
      <c r="G56" s="429">
        <f t="shared" si="42"/>
        <v>25540847.670000002</v>
      </c>
      <c r="H56" s="430">
        <f t="shared" si="42"/>
        <v>26</v>
      </c>
      <c r="I56" s="429">
        <f t="shared" ref="I56:N56" si="43">I29</f>
        <v>25540847.670000002</v>
      </c>
      <c r="J56" s="430">
        <f t="shared" si="43"/>
        <v>25.990000000000002</v>
      </c>
      <c r="K56" s="429">
        <f t="shared" si="43"/>
        <v>25623106.640000001</v>
      </c>
      <c r="L56" s="430">
        <f t="shared" si="43"/>
        <v>26.060000000000002</v>
      </c>
      <c r="M56" s="429">
        <f t="shared" si="43"/>
        <v>25629419.640000001</v>
      </c>
      <c r="N56" s="430">
        <f t="shared" si="43"/>
        <v>26.040000000000006</v>
      </c>
      <c r="O56" s="429">
        <f t="shared" ref="O56:T56" si="44">O29</f>
        <v>25152815.329999998</v>
      </c>
      <c r="P56" s="430">
        <f t="shared" si="44"/>
        <v>25.67</v>
      </c>
      <c r="Q56" s="429">
        <f t="shared" si="44"/>
        <v>25080675.420000002</v>
      </c>
      <c r="R56" s="430">
        <f t="shared" si="44"/>
        <v>25.61</v>
      </c>
      <c r="S56" s="429">
        <f t="shared" si="44"/>
        <v>25281299.420000002</v>
      </c>
      <c r="T56" s="430">
        <f t="shared" si="44"/>
        <v>25.800000000000004</v>
      </c>
      <c r="U56" s="429">
        <f t="shared" ref="U56:Z56" si="45">U29</f>
        <v>25273552.41</v>
      </c>
      <c r="V56" s="430">
        <f t="shared" si="45"/>
        <v>25.790000000000003</v>
      </c>
      <c r="W56" s="429">
        <f t="shared" si="45"/>
        <v>25273552.41</v>
      </c>
      <c r="X56" s="430">
        <f t="shared" si="45"/>
        <v>25.77</v>
      </c>
      <c r="Y56" s="429">
        <f t="shared" si="45"/>
        <v>25241206.469999999</v>
      </c>
      <c r="Z56" s="430">
        <f t="shared" si="45"/>
        <v>25.729999999999997</v>
      </c>
      <c r="AA56" s="429">
        <f t="shared" ref="AA56:AF56" si="46">AA29</f>
        <v>26031043.359999999</v>
      </c>
      <c r="AB56" s="430">
        <f t="shared" si="46"/>
        <v>26.54</v>
      </c>
      <c r="AC56" s="429">
        <f t="shared" si="46"/>
        <v>26036648.859999999</v>
      </c>
      <c r="AD56" s="430">
        <f t="shared" si="46"/>
        <v>26.520000000000003</v>
      </c>
      <c r="AE56" s="429">
        <f t="shared" si="46"/>
        <v>26027998.859999999</v>
      </c>
      <c r="AF56" s="430">
        <f t="shared" si="46"/>
        <v>26.509999999999998</v>
      </c>
      <c r="AG56" s="429">
        <f t="shared" ref="AG56:AL56" si="47">AG29</f>
        <v>26027998.859999999</v>
      </c>
      <c r="AH56" s="430">
        <f t="shared" si="47"/>
        <v>26.48</v>
      </c>
      <c r="AI56" s="429">
        <f t="shared" si="47"/>
        <v>26027998.859999999</v>
      </c>
      <c r="AJ56" s="430">
        <f t="shared" si="47"/>
        <v>26.470000000000002</v>
      </c>
      <c r="AK56" s="429">
        <f t="shared" si="47"/>
        <v>26408493.789999999</v>
      </c>
      <c r="AL56" s="430">
        <f t="shared" si="47"/>
        <v>26.86</v>
      </c>
      <c r="AM56" s="429">
        <f t="shared" ref="AM56:AT56" si="48">AM29</f>
        <v>26405497.789999999</v>
      </c>
      <c r="AN56" s="430">
        <f t="shared" si="48"/>
        <v>26.840000000000003</v>
      </c>
      <c r="AO56" s="429">
        <f t="shared" si="48"/>
        <v>26407914.379999999</v>
      </c>
      <c r="AP56" s="523">
        <f t="shared" si="48"/>
        <v>26.840000000000003</v>
      </c>
      <c r="AQ56" s="429">
        <f t="shared" si="48"/>
        <v>26407914.379999999</v>
      </c>
      <c r="AR56" s="523">
        <f t="shared" si="48"/>
        <v>26.809999999999995</v>
      </c>
      <c r="AS56" s="429">
        <f t="shared" si="48"/>
        <v>26410355.57</v>
      </c>
      <c r="AT56" s="523">
        <f t="shared" si="48"/>
        <v>26.830000000000005</v>
      </c>
      <c r="AU56" s="429">
        <f>AU29</f>
        <v>26409105.57</v>
      </c>
      <c r="AV56" s="523">
        <f>AV29</f>
        <v>26.799999999999997</v>
      </c>
    </row>
    <row r="57" spans="1:49">
      <c r="A57" s="692"/>
      <c r="B57" s="706" t="s">
        <v>119</v>
      </c>
      <c r="C57" s="689">
        <f t="shared" ref="C57:H57" si="49">C21</f>
        <v>7005983.7000000002</v>
      </c>
      <c r="D57" s="430">
        <f t="shared" si="49"/>
        <v>7.1300000000000008</v>
      </c>
      <c r="E57" s="429">
        <f t="shared" si="49"/>
        <v>7005983.7000000002</v>
      </c>
      <c r="F57" s="430">
        <f t="shared" si="49"/>
        <v>7.1300000000000008</v>
      </c>
      <c r="G57" s="429">
        <f t="shared" si="49"/>
        <v>7005983.7000000002</v>
      </c>
      <c r="H57" s="430">
        <f t="shared" si="49"/>
        <v>7.1300000000000008</v>
      </c>
      <c r="I57" s="429">
        <f t="shared" ref="I57:N57" si="50">I21</f>
        <v>7005983.7000000002</v>
      </c>
      <c r="J57" s="430">
        <f t="shared" si="50"/>
        <v>7.1300000000000008</v>
      </c>
      <c r="K57" s="429">
        <f t="shared" si="50"/>
        <v>7005983.7000000002</v>
      </c>
      <c r="L57" s="430">
        <f t="shared" si="50"/>
        <v>7.1300000000000008</v>
      </c>
      <c r="M57" s="429">
        <f t="shared" si="50"/>
        <v>7005983.7000000002</v>
      </c>
      <c r="N57" s="430">
        <f t="shared" si="50"/>
        <v>7.1199999999999992</v>
      </c>
      <c r="O57" s="429">
        <f t="shared" ref="O57:T57" si="51">O21</f>
        <v>7005983.7000000002</v>
      </c>
      <c r="P57" s="430">
        <f t="shared" si="51"/>
        <v>7.15</v>
      </c>
      <c r="Q57" s="429">
        <f t="shared" si="51"/>
        <v>7005983.7000000002</v>
      </c>
      <c r="R57" s="430">
        <f t="shared" si="51"/>
        <v>7.15</v>
      </c>
      <c r="S57" s="429">
        <f t="shared" si="51"/>
        <v>7005983.7000000002</v>
      </c>
      <c r="T57" s="430">
        <f t="shared" si="51"/>
        <v>7.15</v>
      </c>
      <c r="U57" s="429">
        <f t="shared" ref="U57:Z57" si="52">U21</f>
        <v>7005983.7000000002</v>
      </c>
      <c r="V57" s="430">
        <f t="shared" si="52"/>
        <v>7.15</v>
      </c>
      <c r="W57" s="429">
        <f t="shared" si="52"/>
        <v>7005983.7000000002</v>
      </c>
      <c r="X57" s="430">
        <f t="shared" si="52"/>
        <v>7.1400000000000006</v>
      </c>
      <c r="Y57" s="429">
        <f t="shared" si="52"/>
        <v>7005983.7000000002</v>
      </c>
      <c r="Z57" s="430">
        <f t="shared" si="52"/>
        <v>7.1400000000000006</v>
      </c>
      <c r="AA57" s="429">
        <f t="shared" ref="AA57:AF57" si="53">AA21</f>
        <v>7005983.7000000002</v>
      </c>
      <c r="AB57" s="430">
        <f t="shared" si="53"/>
        <v>7.1400000000000006</v>
      </c>
      <c r="AC57" s="429">
        <f t="shared" si="53"/>
        <v>7005983.7000000002</v>
      </c>
      <c r="AD57" s="430">
        <f t="shared" si="53"/>
        <v>7.1400000000000006</v>
      </c>
      <c r="AE57" s="429">
        <f t="shared" si="53"/>
        <v>7005983.7000000002</v>
      </c>
      <c r="AF57" s="430">
        <f t="shared" si="53"/>
        <v>7.1300000000000008</v>
      </c>
      <c r="AG57" s="429">
        <f t="shared" ref="AG57:AL57" si="54">AG21</f>
        <v>7005983.7000000002</v>
      </c>
      <c r="AH57" s="430">
        <f t="shared" si="54"/>
        <v>7.1300000000000008</v>
      </c>
      <c r="AI57" s="429">
        <f t="shared" si="54"/>
        <v>7005983.7000000002</v>
      </c>
      <c r="AJ57" s="430">
        <f t="shared" si="54"/>
        <v>7.1300000000000008</v>
      </c>
      <c r="AK57" s="429">
        <f t="shared" si="54"/>
        <v>7005983.7000000002</v>
      </c>
      <c r="AL57" s="430">
        <f t="shared" si="54"/>
        <v>7.120000000000001</v>
      </c>
      <c r="AM57" s="429">
        <f t="shared" ref="AM57:AT57" si="55">AM21</f>
        <v>7005983.7000000002</v>
      </c>
      <c r="AN57" s="430">
        <f t="shared" si="55"/>
        <v>7.120000000000001</v>
      </c>
      <c r="AO57" s="429">
        <f t="shared" si="55"/>
        <v>7005983.7000000002</v>
      </c>
      <c r="AP57" s="523">
        <f t="shared" si="55"/>
        <v>7.120000000000001</v>
      </c>
      <c r="AQ57" s="429">
        <f t="shared" si="55"/>
        <v>7005983.7000000002</v>
      </c>
      <c r="AR57" s="523">
        <f t="shared" si="55"/>
        <v>7.120000000000001</v>
      </c>
      <c r="AS57" s="429">
        <f t="shared" si="55"/>
        <v>7005983.7000000002</v>
      </c>
      <c r="AT57" s="523">
        <f t="shared" si="55"/>
        <v>7.120000000000001</v>
      </c>
      <c r="AU57" s="429">
        <f>AU21</f>
        <v>7005983.7000000002</v>
      </c>
      <c r="AV57" s="523">
        <f>AV21</f>
        <v>7.1099999999999994</v>
      </c>
    </row>
    <row r="58" spans="1:49">
      <c r="A58" s="692"/>
      <c r="B58" s="706" t="s">
        <v>120</v>
      </c>
      <c r="C58" s="689"/>
      <c r="D58" s="430"/>
      <c r="E58" s="429"/>
      <c r="F58" s="430"/>
      <c r="G58" s="429"/>
      <c r="H58" s="430"/>
      <c r="I58" s="429"/>
      <c r="J58" s="430"/>
      <c r="K58" s="429"/>
      <c r="L58" s="430"/>
      <c r="M58" s="429"/>
      <c r="N58" s="430"/>
      <c r="O58" s="429"/>
      <c r="P58" s="430"/>
      <c r="Q58" s="429"/>
      <c r="R58" s="430"/>
      <c r="S58" s="429"/>
      <c r="T58" s="430"/>
      <c r="U58" s="429"/>
      <c r="V58" s="430"/>
      <c r="W58" s="429"/>
      <c r="X58" s="430"/>
      <c r="Y58" s="429"/>
      <c r="Z58" s="430"/>
      <c r="AA58" s="429"/>
      <c r="AB58" s="430"/>
      <c r="AC58" s="429"/>
      <c r="AD58" s="430"/>
      <c r="AE58" s="429"/>
      <c r="AF58" s="430"/>
      <c r="AG58" s="429"/>
      <c r="AH58" s="430"/>
      <c r="AI58" s="429"/>
      <c r="AJ58" s="430"/>
      <c r="AK58" s="429"/>
      <c r="AL58" s="430"/>
      <c r="AM58" s="429"/>
      <c r="AN58" s="430"/>
      <c r="AO58" s="429"/>
      <c r="AP58" s="523"/>
      <c r="AQ58" s="429"/>
      <c r="AR58" s="523"/>
      <c r="AS58" s="429"/>
      <c r="AT58" s="523"/>
      <c r="AU58" s="429"/>
      <c r="AV58" s="523"/>
    </row>
    <row r="59" spans="1:49" ht="16.5" thickBot="1">
      <c r="A59" s="701"/>
      <c r="B59" s="706" t="s">
        <v>121</v>
      </c>
      <c r="C59" s="690">
        <f t="shared" ref="C59:H59" si="56">C54</f>
        <v>7072300.1400000015</v>
      </c>
      <c r="D59" s="432">
        <f t="shared" si="56"/>
        <v>7.1999999999999993</v>
      </c>
      <c r="E59" s="431">
        <f t="shared" si="56"/>
        <v>7075469.1600000001</v>
      </c>
      <c r="F59" s="432">
        <f t="shared" si="56"/>
        <v>7.1999999999999993</v>
      </c>
      <c r="G59" s="431">
        <f t="shared" si="56"/>
        <v>7057079.1500000004</v>
      </c>
      <c r="H59" s="432">
        <f t="shared" si="56"/>
        <v>7.18</v>
      </c>
      <c r="I59" s="431">
        <f t="shared" ref="I59:N59" si="57">I54</f>
        <v>7059948.1400000015</v>
      </c>
      <c r="J59" s="432">
        <f t="shared" si="57"/>
        <v>7.18</v>
      </c>
      <c r="K59" s="431">
        <f t="shared" si="57"/>
        <v>6991433.2400000012</v>
      </c>
      <c r="L59" s="432">
        <f t="shared" si="57"/>
        <v>7.1099999999999985</v>
      </c>
      <c r="M59" s="431">
        <f t="shared" si="57"/>
        <v>7000040.2800000003</v>
      </c>
      <c r="N59" s="432">
        <f t="shared" si="57"/>
        <v>7.1099999999999985</v>
      </c>
      <c r="O59" s="431">
        <f t="shared" ref="O59:T59" si="58">O54</f>
        <v>7002880.3300000001</v>
      </c>
      <c r="P59" s="432">
        <f t="shared" si="58"/>
        <v>7.1499999999999995</v>
      </c>
      <c r="Q59" s="431">
        <f t="shared" si="58"/>
        <v>7200708.54</v>
      </c>
      <c r="R59" s="432">
        <f t="shared" si="58"/>
        <v>7.35</v>
      </c>
      <c r="S59" s="431">
        <f t="shared" si="58"/>
        <v>7005104.330000001</v>
      </c>
      <c r="T59" s="432">
        <f t="shared" si="58"/>
        <v>7.1599999999999993</v>
      </c>
      <c r="U59" s="431">
        <f t="shared" ref="U59:Z59" si="59">U54</f>
        <v>7014693.8500000006</v>
      </c>
      <c r="V59" s="432">
        <f t="shared" si="59"/>
        <v>7.1599999999999984</v>
      </c>
      <c r="W59" s="431">
        <f t="shared" si="59"/>
        <v>7023209.6200000001</v>
      </c>
      <c r="X59" s="432">
        <f t="shared" si="59"/>
        <v>7.1599999999999993</v>
      </c>
      <c r="Y59" s="431">
        <f t="shared" si="59"/>
        <v>7026048.1899999995</v>
      </c>
      <c r="Z59" s="432">
        <f t="shared" si="59"/>
        <v>7.169999999999999</v>
      </c>
      <c r="AA59" s="431">
        <f t="shared" ref="AA59:AF59" si="60">AA54</f>
        <v>6961376.6400000006</v>
      </c>
      <c r="AB59" s="432">
        <f t="shared" si="60"/>
        <v>7.1</v>
      </c>
      <c r="AC59" s="431">
        <f t="shared" si="60"/>
        <v>6962800.3099999996</v>
      </c>
      <c r="AD59" s="432">
        <f t="shared" si="60"/>
        <v>7.09</v>
      </c>
      <c r="AE59" s="431">
        <f t="shared" si="60"/>
        <v>6974242.8499999996</v>
      </c>
      <c r="AF59" s="432">
        <f t="shared" si="60"/>
        <v>7.1</v>
      </c>
      <c r="AG59" s="431">
        <f t="shared" ref="AG59:AL59" si="61">AG54</f>
        <v>6982993.4899999984</v>
      </c>
      <c r="AH59" s="432">
        <f t="shared" si="61"/>
        <v>7.1099999999999994</v>
      </c>
      <c r="AI59" s="431">
        <f t="shared" si="61"/>
        <v>6985910.3700000001</v>
      </c>
      <c r="AJ59" s="432">
        <f t="shared" si="61"/>
        <v>7.1099999999999994</v>
      </c>
      <c r="AK59" s="431">
        <f t="shared" si="61"/>
        <v>6988824.4100000001</v>
      </c>
      <c r="AL59" s="432">
        <f t="shared" si="61"/>
        <v>7.1199999999999992</v>
      </c>
      <c r="AM59" s="431">
        <f t="shared" ref="AM59:AT59" si="62">AM54</f>
        <v>6991738.4399999985</v>
      </c>
      <c r="AN59" s="432">
        <f t="shared" si="62"/>
        <v>7.1099999999999985</v>
      </c>
      <c r="AO59" s="431">
        <f t="shared" si="62"/>
        <v>6992247.9399999985</v>
      </c>
      <c r="AP59" s="524">
        <f t="shared" si="62"/>
        <v>7.0999999999999988</v>
      </c>
      <c r="AQ59" s="431">
        <f t="shared" si="62"/>
        <v>7000990.0299999993</v>
      </c>
      <c r="AR59" s="524">
        <f t="shared" si="62"/>
        <v>7.1</v>
      </c>
      <c r="AS59" s="431">
        <f t="shared" si="62"/>
        <v>7003904.0599999996</v>
      </c>
      <c r="AT59" s="524">
        <f t="shared" si="62"/>
        <v>7.12</v>
      </c>
      <c r="AU59" s="431">
        <f>AU54</f>
        <v>7112736.1300000008</v>
      </c>
      <c r="AV59" s="524">
        <f>AV54</f>
        <v>7.21</v>
      </c>
    </row>
    <row r="60" spans="1:49" ht="16.5" thickBot="1">
      <c r="A60" s="702"/>
      <c r="B60" s="703" t="s">
        <v>126</v>
      </c>
      <c r="C60" s="691">
        <f t="shared" ref="C60:H60" si="63">SUM(C55:C59)</f>
        <v>98263013.420000002</v>
      </c>
      <c r="D60" s="433">
        <f t="shared" si="63"/>
        <v>100</v>
      </c>
      <c r="E60" s="433">
        <f t="shared" si="63"/>
        <v>98227349.559999987</v>
      </c>
      <c r="F60" s="433">
        <f t="shared" si="63"/>
        <v>100</v>
      </c>
      <c r="G60" s="433">
        <f t="shared" si="63"/>
        <v>98239006.330000013</v>
      </c>
      <c r="H60" s="433">
        <f t="shared" si="63"/>
        <v>100</v>
      </c>
      <c r="I60" s="433">
        <f t="shared" ref="I60:N60" si="64">SUM(I55:I59)</f>
        <v>98270023.140000001</v>
      </c>
      <c r="J60" s="433">
        <f t="shared" si="64"/>
        <v>100</v>
      </c>
      <c r="K60" s="433">
        <f t="shared" si="64"/>
        <v>98311755.890000001</v>
      </c>
      <c r="L60" s="433">
        <f t="shared" si="64"/>
        <v>100</v>
      </c>
      <c r="M60" s="433">
        <f t="shared" si="64"/>
        <v>98410716.469999999</v>
      </c>
      <c r="N60" s="433">
        <f t="shared" si="64"/>
        <v>99.990000000000009</v>
      </c>
      <c r="O60" s="433">
        <f t="shared" ref="O60:T60" si="65">SUM(O55:O59)</f>
        <v>97968404.590000004</v>
      </c>
      <c r="P60" s="433">
        <f t="shared" si="65"/>
        <v>100.00000000000001</v>
      </c>
      <c r="Q60" s="433">
        <f t="shared" si="65"/>
        <v>97922721.530000001</v>
      </c>
      <c r="R60" s="433">
        <f t="shared" si="65"/>
        <v>99.99</v>
      </c>
      <c r="S60" s="433">
        <f t="shared" si="65"/>
        <v>97955515.870000005</v>
      </c>
      <c r="T60" s="433">
        <f t="shared" si="65"/>
        <v>100</v>
      </c>
      <c r="U60" s="433">
        <f t="shared" ref="U60:Z60" si="66">SUM(U55:U59)</f>
        <v>97985267.840000004</v>
      </c>
      <c r="V60" s="433">
        <f t="shared" si="66"/>
        <v>100</v>
      </c>
      <c r="W60" s="433">
        <f t="shared" si="66"/>
        <v>98077405.950000003</v>
      </c>
      <c r="X60" s="433">
        <f t="shared" si="66"/>
        <v>100</v>
      </c>
      <c r="Y60" s="433">
        <f t="shared" si="66"/>
        <v>98098104.489999995</v>
      </c>
      <c r="Z60" s="433">
        <f t="shared" si="66"/>
        <v>100</v>
      </c>
      <c r="AA60" s="433">
        <f t="shared" ref="AA60:AF60" si="67">SUM(AA55:AA59)</f>
        <v>98087771.960000008</v>
      </c>
      <c r="AB60" s="433">
        <f t="shared" si="67"/>
        <v>99.999999999999986</v>
      </c>
      <c r="AC60" s="433">
        <f t="shared" si="67"/>
        <v>98163835.060000002</v>
      </c>
      <c r="AD60" s="433">
        <f t="shared" si="67"/>
        <v>100.00000000000001</v>
      </c>
      <c r="AE60" s="433">
        <f t="shared" si="67"/>
        <v>98194515.86999999</v>
      </c>
      <c r="AF60" s="433">
        <f t="shared" si="67"/>
        <v>99.999999999999986</v>
      </c>
      <c r="AG60" s="433">
        <f t="shared" ref="AG60:AL60" si="68">SUM(AG55:AG59)</f>
        <v>98286294.799999997</v>
      </c>
      <c r="AH60" s="433">
        <f t="shared" si="68"/>
        <v>100.00999999999999</v>
      </c>
      <c r="AI60" s="433">
        <f t="shared" si="68"/>
        <v>98307935.640000001</v>
      </c>
      <c r="AJ60" s="433">
        <f t="shared" si="68"/>
        <v>100</v>
      </c>
      <c r="AK60" s="433">
        <f t="shared" si="68"/>
        <v>98336130.609999999</v>
      </c>
      <c r="AL60" s="433">
        <f t="shared" si="68"/>
        <v>100.01</v>
      </c>
      <c r="AM60" s="433">
        <f t="shared" ref="AM60:AT60" si="69">SUM(AM55:AM59)</f>
        <v>98376244.11999999</v>
      </c>
      <c r="AN60" s="433">
        <f t="shared" si="69"/>
        <v>100.00000000000001</v>
      </c>
      <c r="AO60" s="525">
        <f t="shared" si="69"/>
        <v>98396746.50999999</v>
      </c>
      <c r="AP60" s="525">
        <f t="shared" si="69"/>
        <v>100</v>
      </c>
      <c r="AQ60" s="525">
        <f t="shared" si="69"/>
        <v>98487817.180000007</v>
      </c>
      <c r="AR60" s="525">
        <f t="shared" si="69"/>
        <v>100</v>
      </c>
      <c r="AS60" s="525">
        <f t="shared" si="69"/>
        <v>98429344.63000001</v>
      </c>
      <c r="AT60" s="525">
        <f t="shared" si="69"/>
        <v>100.00000000000003</v>
      </c>
      <c r="AU60" s="525">
        <f>SUM(AU55:AU59)</f>
        <v>98551524.409999996</v>
      </c>
      <c r="AV60" s="525">
        <f>SUM(AV55:AV59)</f>
        <v>100</v>
      </c>
    </row>
  </sheetData>
  <mergeCells count="33">
    <mergeCell ref="AU1:AV1"/>
    <mergeCell ref="A10:B10"/>
    <mergeCell ref="A15:B15"/>
    <mergeCell ref="AM1:AN1"/>
    <mergeCell ref="AI1:AJ1"/>
    <mergeCell ref="O1:P1"/>
    <mergeCell ref="Y1:Z1"/>
    <mergeCell ref="AS1:AT1"/>
    <mergeCell ref="AO1:AP1"/>
    <mergeCell ref="AK1:AL1"/>
    <mergeCell ref="AG1:AH1"/>
    <mergeCell ref="Q1:R1"/>
    <mergeCell ref="K1:L1"/>
    <mergeCell ref="AC1:AD1"/>
    <mergeCell ref="AE1:AF1"/>
    <mergeCell ref="U1:V1"/>
    <mergeCell ref="A54:B54"/>
    <mergeCell ref="A17:B17"/>
    <mergeCell ref="A21:B21"/>
    <mergeCell ref="A29:B29"/>
    <mergeCell ref="A30:B30"/>
    <mergeCell ref="A50:B50"/>
    <mergeCell ref="A51:B51"/>
    <mergeCell ref="AQ1:AR1"/>
    <mergeCell ref="W1:X1"/>
    <mergeCell ref="AA1:AB1"/>
    <mergeCell ref="S1:T1"/>
    <mergeCell ref="M1:N1"/>
    <mergeCell ref="G1:H1"/>
    <mergeCell ref="A31:B31"/>
    <mergeCell ref="C1:D1"/>
    <mergeCell ref="I1:J1"/>
    <mergeCell ref="E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R60"/>
  <sheetViews>
    <sheetView tabSelected="1" topLeftCell="A62" zoomScale="120" zoomScaleNormal="120" workbookViewId="0">
      <selection activeCell="AS35" sqref="AS1:BD65536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16.28515625" style="436" customWidth="1"/>
    <col min="4" max="4" width="7.42578125" style="436" customWidth="1"/>
    <col min="5" max="5" width="23.28515625" style="436" customWidth="1"/>
    <col min="6" max="6" width="7.42578125" style="436" customWidth="1"/>
    <col min="7" max="7" width="23.28515625" style="436" customWidth="1"/>
    <col min="8" max="8" width="7.42578125" style="436" customWidth="1"/>
    <col min="9" max="9" width="23.140625" style="436" customWidth="1"/>
    <col min="10" max="10" width="7.28515625" style="436" customWidth="1"/>
    <col min="11" max="11" width="23.140625" style="436" customWidth="1"/>
    <col min="12" max="12" width="7.7109375" style="436" customWidth="1"/>
    <col min="13" max="13" width="23.140625" style="436" customWidth="1"/>
    <col min="14" max="14" width="7.7109375" style="436" customWidth="1"/>
    <col min="15" max="15" width="23.140625" style="436" customWidth="1"/>
    <col min="16" max="16" width="7.7109375" style="436" customWidth="1"/>
    <col min="17" max="17" width="23.140625" style="436" customWidth="1"/>
    <col min="18" max="18" width="7.7109375" style="436" customWidth="1"/>
    <col min="19" max="19" width="23.140625" style="436" customWidth="1"/>
    <col min="20" max="20" width="7.7109375" style="436" customWidth="1"/>
    <col min="21" max="21" width="23.140625" style="436" customWidth="1"/>
    <col min="22" max="22" width="7.7109375" style="436" customWidth="1"/>
    <col min="23" max="23" width="23.140625" style="436" customWidth="1"/>
    <col min="24" max="24" width="11.42578125" style="436" customWidth="1"/>
    <col min="25" max="25" width="23.140625" style="436" customWidth="1"/>
    <col min="26" max="26" width="11.42578125" style="436" customWidth="1"/>
    <col min="27" max="27" width="23.140625" style="436" customWidth="1"/>
    <col min="28" max="28" width="11.42578125" style="436" customWidth="1"/>
    <col min="29" max="29" width="23.140625" style="436" customWidth="1"/>
    <col min="30" max="30" width="11.42578125" style="436" customWidth="1"/>
    <col min="31" max="31" width="23.140625" style="436" customWidth="1"/>
    <col min="32" max="32" width="11.42578125" style="436" customWidth="1"/>
    <col min="33" max="33" width="23.140625" style="436" customWidth="1"/>
    <col min="34" max="34" width="11.42578125" style="436" customWidth="1"/>
    <col min="35" max="35" width="23.140625" style="436" customWidth="1"/>
    <col min="36" max="36" width="11.42578125" style="436" customWidth="1"/>
    <col min="37" max="37" width="23.140625" style="436" customWidth="1"/>
    <col min="38" max="38" width="11.42578125" style="436" customWidth="1"/>
    <col min="39" max="39" width="23.140625" style="436" customWidth="1"/>
    <col min="40" max="40" width="11.42578125" style="436" customWidth="1"/>
    <col min="41" max="41" width="23.140625" style="436" customWidth="1"/>
    <col min="42" max="42" width="11.42578125" style="436" bestFit="1" customWidth="1"/>
    <col min="43" max="43" width="23.140625" style="436" customWidth="1"/>
    <col min="44" max="44" width="9.140625" style="436" bestFit="1" customWidth="1"/>
  </cols>
  <sheetData>
    <row r="1" spans="1:44">
      <c r="C1" s="918">
        <v>1</v>
      </c>
      <c r="D1" s="919"/>
      <c r="E1" s="918">
        <v>2</v>
      </c>
      <c r="F1" s="919"/>
      <c r="G1" s="918">
        <v>5</v>
      </c>
      <c r="H1" s="919"/>
      <c r="I1" s="918">
        <v>6</v>
      </c>
      <c r="J1" s="919"/>
      <c r="K1" s="918">
        <v>7</v>
      </c>
      <c r="L1" s="919"/>
      <c r="M1" s="918">
        <v>8</v>
      </c>
      <c r="N1" s="919"/>
      <c r="O1" s="918">
        <v>9</v>
      </c>
      <c r="P1" s="919"/>
      <c r="Q1" s="918">
        <v>12</v>
      </c>
      <c r="R1" s="919"/>
      <c r="S1" s="918">
        <v>13</v>
      </c>
      <c r="T1" s="919"/>
      <c r="U1" s="918">
        <v>14</v>
      </c>
      <c r="V1" s="919"/>
      <c r="W1" s="918">
        <v>15</v>
      </c>
      <c r="X1" s="919"/>
      <c r="Y1" s="918">
        <v>16</v>
      </c>
      <c r="Z1" s="919"/>
      <c r="AA1" s="918">
        <v>19</v>
      </c>
      <c r="AB1" s="919"/>
      <c r="AC1" s="918">
        <v>20</v>
      </c>
      <c r="AD1" s="919"/>
      <c r="AE1" s="918">
        <v>21</v>
      </c>
      <c r="AF1" s="919"/>
      <c r="AG1" s="918">
        <v>22</v>
      </c>
      <c r="AH1" s="919"/>
      <c r="AI1" s="918">
        <v>23</v>
      </c>
      <c r="AJ1" s="919"/>
      <c r="AK1" s="918">
        <v>26</v>
      </c>
      <c r="AL1" s="919"/>
      <c r="AM1" s="918">
        <v>27</v>
      </c>
      <c r="AN1" s="919"/>
      <c r="AO1" s="918">
        <v>28</v>
      </c>
      <c r="AP1" s="919"/>
      <c r="AQ1" s="918">
        <v>29</v>
      </c>
      <c r="AR1" s="919"/>
    </row>
    <row r="2" spans="1:44">
      <c r="A2" s="440" t="s">
        <v>18</v>
      </c>
      <c r="B2" s="58" t="s">
        <v>15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</row>
    <row r="3" spans="1:44">
      <c r="A3" s="440" t="s">
        <v>19</v>
      </c>
      <c r="B3" s="58" t="s">
        <v>15</v>
      </c>
      <c r="C3" s="526">
        <v>7862648</v>
      </c>
      <c r="D3" s="492">
        <v>7.9700000000000006</v>
      </c>
      <c r="E3" s="526">
        <v>7865904</v>
      </c>
      <c r="F3" s="492">
        <v>7.98</v>
      </c>
      <c r="G3" s="526">
        <v>7875450</v>
      </c>
      <c r="H3" s="492">
        <v>8</v>
      </c>
      <c r="I3" s="526">
        <v>7884330</v>
      </c>
      <c r="J3" s="492">
        <v>8.01</v>
      </c>
      <c r="K3" s="526">
        <v>7887586</v>
      </c>
      <c r="L3" s="492">
        <v>8.0299999999999994</v>
      </c>
      <c r="M3" s="526">
        <v>7890842</v>
      </c>
      <c r="N3" s="492">
        <v>8.02</v>
      </c>
      <c r="O3" s="526">
        <v>7894098</v>
      </c>
      <c r="P3" s="492">
        <v>8.0299999999999994</v>
      </c>
      <c r="Q3" s="526">
        <v>7903718</v>
      </c>
      <c r="R3" s="492">
        <v>8.0299999999999994</v>
      </c>
      <c r="S3" s="526">
        <v>7901646</v>
      </c>
      <c r="T3" s="492">
        <v>8.02</v>
      </c>
      <c r="U3" s="526">
        <v>7904828</v>
      </c>
      <c r="V3" s="492">
        <v>8.0299999999999994</v>
      </c>
      <c r="W3" s="549">
        <v>7908084</v>
      </c>
      <c r="X3" s="548">
        <v>8.0299999999999994</v>
      </c>
      <c r="Y3" s="579">
        <v>7911266</v>
      </c>
      <c r="Z3" s="548">
        <v>8.0299999999999994</v>
      </c>
      <c r="AA3" s="579">
        <v>7920812</v>
      </c>
      <c r="AB3" s="548">
        <v>8.0299999999999994</v>
      </c>
      <c r="AC3" s="579">
        <v>7927324</v>
      </c>
      <c r="AD3" s="548">
        <v>8.0299999999999994</v>
      </c>
      <c r="AE3" s="579">
        <v>7930432</v>
      </c>
      <c r="AF3" s="548">
        <v>8.0299999999999994</v>
      </c>
      <c r="AG3" s="579">
        <v>7933466</v>
      </c>
      <c r="AH3" s="548">
        <v>8.0299999999999994</v>
      </c>
      <c r="AI3" s="579">
        <v>7936574</v>
      </c>
      <c r="AJ3" s="548">
        <v>8.0299999999999994</v>
      </c>
      <c r="AK3" s="586">
        <v>7945676</v>
      </c>
      <c r="AL3" s="587">
        <v>8.0399999999999991</v>
      </c>
      <c r="AM3" s="579">
        <v>7943974</v>
      </c>
      <c r="AN3" s="548">
        <v>8.0299999999999994</v>
      </c>
      <c r="AO3" s="579">
        <v>7947230</v>
      </c>
      <c r="AP3" s="548">
        <v>8.0299999999999994</v>
      </c>
      <c r="AQ3" s="590">
        <v>7954482</v>
      </c>
      <c r="AR3" s="200">
        <v>8.0299999999999994</v>
      </c>
    </row>
    <row r="4" spans="1:44">
      <c r="A4" s="440" t="s">
        <v>21</v>
      </c>
      <c r="B4" s="58" t="s">
        <v>15</v>
      </c>
      <c r="C4" s="527">
        <v>8102947.2000000002</v>
      </c>
      <c r="D4" s="492">
        <v>8.2200000000000006</v>
      </c>
      <c r="E4" s="527">
        <v>8106502.4000000004</v>
      </c>
      <c r="F4" s="492">
        <v>8.23</v>
      </c>
      <c r="G4" s="527">
        <v>8117087.2000000002</v>
      </c>
      <c r="H4" s="492">
        <v>8.25</v>
      </c>
      <c r="I4" s="527">
        <v>8114178.4000000004</v>
      </c>
      <c r="J4" s="492">
        <v>8.24</v>
      </c>
      <c r="K4" s="527">
        <v>8117814.4000000004</v>
      </c>
      <c r="L4" s="492">
        <v>8.26</v>
      </c>
      <c r="M4" s="527">
        <v>8140334.1699999999</v>
      </c>
      <c r="N4" s="492">
        <v>8.2799999999999994</v>
      </c>
      <c r="O4" s="527">
        <v>8125248</v>
      </c>
      <c r="P4" s="492">
        <v>8.26</v>
      </c>
      <c r="Q4" s="531">
        <v>8163829.1900000004</v>
      </c>
      <c r="R4" s="532">
        <v>8.2899999999999991</v>
      </c>
      <c r="S4" s="531">
        <v>8171056.75</v>
      </c>
      <c r="T4" s="532">
        <v>8.2900000000000009</v>
      </c>
      <c r="U4" s="527">
        <v>8146094.4000000004</v>
      </c>
      <c r="V4" s="492">
        <v>8.27</v>
      </c>
      <c r="W4" s="547">
        <v>8163614.2599999998</v>
      </c>
      <c r="X4" s="546">
        <v>8.2899999999999991</v>
      </c>
      <c r="Y4" s="581">
        <v>8197130.0999999996</v>
      </c>
      <c r="Z4" s="546">
        <v>8.32</v>
      </c>
      <c r="AA4" s="581">
        <v>8191391.6900000004</v>
      </c>
      <c r="AB4" s="546">
        <v>8.3000000000000007</v>
      </c>
      <c r="AC4" s="580">
        <v>8169203.2000000002</v>
      </c>
      <c r="AD4" s="548">
        <v>8.2799999999999994</v>
      </c>
      <c r="AE4" s="580">
        <v>8172839.2000000002</v>
      </c>
      <c r="AF4" s="548">
        <v>8.2799999999999994</v>
      </c>
      <c r="AG4" s="580">
        <v>8176394.4000000004</v>
      </c>
      <c r="AH4" s="548">
        <v>8.2799999999999994</v>
      </c>
      <c r="AI4" s="580">
        <v>8180030.4000000004</v>
      </c>
      <c r="AJ4" s="548">
        <v>8.2799999999999994</v>
      </c>
      <c r="AK4" s="588">
        <v>8190857.5999999996</v>
      </c>
      <c r="AL4" s="587">
        <v>8.2799999999999994</v>
      </c>
      <c r="AM4" s="581">
        <v>8211152.1399999997</v>
      </c>
      <c r="AN4" s="546">
        <v>8.31</v>
      </c>
      <c r="AO4" s="581">
        <v>8222513.4199999999</v>
      </c>
      <c r="AP4" s="546">
        <v>8.31</v>
      </c>
      <c r="AQ4" s="591">
        <v>8194493.5999999996</v>
      </c>
      <c r="AR4" s="200">
        <v>8.2799999999999994</v>
      </c>
    </row>
    <row r="5" spans="1:44">
      <c r="A5" s="440" t="s">
        <v>98</v>
      </c>
      <c r="B5" s="58" t="s">
        <v>15</v>
      </c>
      <c r="C5" s="527">
        <v>5155539.68</v>
      </c>
      <c r="D5" s="492">
        <v>5.23</v>
      </c>
      <c r="E5" s="527">
        <v>5157820.7</v>
      </c>
      <c r="F5" s="492">
        <v>5.23</v>
      </c>
      <c r="G5" s="531">
        <v>5145872.5</v>
      </c>
      <c r="H5" s="532">
        <v>5.23</v>
      </c>
      <c r="I5" s="527">
        <v>5161513.78</v>
      </c>
      <c r="J5" s="492">
        <v>5.24</v>
      </c>
      <c r="K5" s="531">
        <v>5165749.96</v>
      </c>
      <c r="L5" s="532">
        <v>5.26</v>
      </c>
      <c r="M5" s="531">
        <v>5167868.05</v>
      </c>
      <c r="N5" s="532">
        <v>5.26</v>
      </c>
      <c r="O5" s="527">
        <v>5168574.08</v>
      </c>
      <c r="P5" s="492">
        <v>5.25</v>
      </c>
      <c r="Q5" s="531">
        <v>5176340.41</v>
      </c>
      <c r="R5" s="532">
        <v>5.26</v>
      </c>
      <c r="S5" s="531">
        <v>5178512.8099999996</v>
      </c>
      <c r="T5" s="532">
        <v>5.26</v>
      </c>
      <c r="U5" s="531">
        <v>5180630.9000000004</v>
      </c>
      <c r="V5" s="532">
        <v>5.26</v>
      </c>
      <c r="W5" s="550">
        <v>5185464.49</v>
      </c>
      <c r="X5" s="548">
        <v>5.27</v>
      </c>
      <c r="Y5" s="581">
        <v>5184921.3899999997</v>
      </c>
      <c r="Z5" s="546">
        <v>5.26</v>
      </c>
      <c r="AA5" s="581">
        <v>5191329.97</v>
      </c>
      <c r="AB5" s="546">
        <v>5.26</v>
      </c>
      <c r="AC5" s="580">
        <v>5197467</v>
      </c>
      <c r="AD5" s="548">
        <v>5.27</v>
      </c>
      <c r="AE5" s="580">
        <v>5199802.33</v>
      </c>
      <c r="AF5" s="548">
        <v>5.27</v>
      </c>
      <c r="AG5" s="581">
        <v>5197738.55</v>
      </c>
      <c r="AH5" s="546">
        <v>5.26</v>
      </c>
      <c r="AI5" s="580">
        <v>5204418.68</v>
      </c>
      <c r="AJ5" s="548">
        <v>5.27</v>
      </c>
      <c r="AK5" s="581">
        <v>5206319.53</v>
      </c>
      <c r="AL5" s="546">
        <v>5.27</v>
      </c>
      <c r="AM5" s="581">
        <v>5208491.93</v>
      </c>
      <c r="AN5" s="546">
        <v>5.27</v>
      </c>
      <c r="AO5" s="580">
        <v>5211750.53</v>
      </c>
      <c r="AP5" s="548">
        <v>5.27</v>
      </c>
      <c r="AQ5" s="591">
        <v>5212782.42</v>
      </c>
      <c r="AR5" s="200">
        <v>5.27</v>
      </c>
    </row>
    <row r="6" spans="1:44">
      <c r="A6" s="440" t="s">
        <v>96</v>
      </c>
      <c r="B6" s="58" t="s">
        <v>15</v>
      </c>
      <c r="C6" s="531">
        <v>7819143.4299999997</v>
      </c>
      <c r="D6" s="532">
        <v>7.93</v>
      </c>
      <c r="E6" s="527">
        <v>7825382.4000000004</v>
      </c>
      <c r="F6" s="492">
        <v>7.94</v>
      </c>
      <c r="G6" s="527">
        <v>7836597.1200000001</v>
      </c>
      <c r="H6" s="492">
        <v>7.96</v>
      </c>
      <c r="I6" s="527">
        <v>7842360.2400000002</v>
      </c>
      <c r="J6" s="492">
        <v>7.96</v>
      </c>
      <c r="K6" s="527">
        <v>7845864.8399999999</v>
      </c>
      <c r="L6" s="492">
        <v>7.98</v>
      </c>
      <c r="M6" s="531">
        <v>7849447.3200000003</v>
      </c>
      <c r="N6" s="532">
        <v>7.98</v>
      </c>
      <c r="O6" s="527">
        <v>7853029.7999999998</v>
      </c>
      <c r="P6" s="492">
        <v>7.99</v>
      </c>
      <c r="Q6" s="531">
        <v>7880963.7999999998</v>
      </c>
      <c r="R6" s="532">
        <v>8</v>
      </c>
      <c r="S6" s="527">
        <v>7876549.5599999996</v>
      </c>
      <c r="T6" s="492">
        <v>8</v>
      </c>
      <c r="U6" s="527">
        <v>7880209.9199999999</v>
      </c>
      <c r="V6" s="492">
        <v>8.01</v>
      </c>
      <c r="W6" s="547">
        <v>7877695.9500000002</v>
      </c>
      <c r="X6" s="546">
        <v>8</v>
      </c>
      <c r="Y6" s="581">
        <v>7894558.5300000003</v>
      </c>
      <c r="Z6" s="546">
        <v>8.01</v>
      </c>
      <c r="AA6" s="580">
        <v>7898278.0800000001</v>
      </c>
      <c r="AB6" s="548">
        <v>8.01</v>
      </c>
      <c r="AC6" s="580">
        <v>7903573.9199999999</v>
      </c>
      <c r="AD6" s="548">
        <v>8.01</v>
      </c>
      <c r="AE6" s="580">
        <v>7907156.4000000004</v>
      </c>
      <c r="AF6" s="548">
        <v>8.01</v>
      </c>
      <c r="AG6" s="580">
        <v>7910661</v>
      </c>
      <c r="AH6" s="548">
        <v>8.01</v>
      </c>
      <c r="AI6" s="580">
        <v>7914243.4800000004</v>
      </c>
      <c r="AJ6" s="548">
        <v>8.01</v>
      </c>
      <c r="AK6" s="581">
        <v>7950546.46</v>
      </c>
      <c r="AL6" s="546">
        <v>8.0399999999999991</v>
      </c>
      <c r="AM6" s="581">
        <v>7951706.0899999999</v>
      </c>
      <c r="AN6" s="546">
        <v>8.0399999999999991</v>
      </c>
      <c r="AO6" s="581">
        <v>7946323.8099999996</v>
      </c>
      <c r="AP6" s="546">
        <v>8.0299999999999994</v>
      </c>
      <c r="AQ6" s="591">
        <v>7926081.2400000002</v>
      </c>
      <c r="AR6" s="200">
        <v>8.01</v>
      </c>
    </row>
    <row r="7" spans="1:44">
      <c r="A7" s="440" t="s">
        <v>107</v>
      </c>
      <c r="B7" s="58" t="s">
        <v>15</v>
      </c>
      <c r="C7" s="534">
        <v>7621490.3600000003</v>
      </c>
      <c r="D7" s="532">
        <v>7.73</v>
      </c>
      <c r="E7" s="534">
        <v>7624938.8700000001</v>
      </c>
      <c r="F7" s="532">
        <v>7.74</v>
      </c>
      <c r="G7" s="526">
        <v>7629001.25</v>
      </c>
      <c r="H7" s="492">
        <v>7.75</v>
      </c>
      <c r="I7" s="526">
        <v>7647587.7999999998</v>
      </c>
      <c r="J7" s="492">
        <v>7.77</v>
      </c>
      <c r="K7" s="526">
        <v>7651142.2000000002</v>
      </c>
      <c r="L7" s="492">
        <v>7.79</v>
      </c>
      <c r="M7" s="526">
        <v>7654696.5999999996</v>
      </c>
      <c r="N7" s="492">
        <v>7.79</v>
      </c>
      <c r="O7" s="526">
        <v>7658325.0499999998</v>
      </c>
      <c r="P7" s="492">
        <v>7.79</v>
      </c>
      <c r="Q7" s="534">
        <v>7673494.9299999997</v>
      </c>
      <c r="R7" s="532">
        <v>7.79</v>
      </c>
      <c r="S7" s="526">
        <v>7677429.9500000002</v>
      </c>
      <c r="T7" s="492">
        <v>7.79</v>
      </c>
      <c r="U7" s="526">
        <v>7681058.4000000004</v>
      </c>
      <c r="V7" s="492">
        <v>7.8</v>
      </c>
      <c r="W7" s="545">
        <v>7655183.1100000003</v>
      </c>
      <c r="X7" s="546">
        <v>7.77</v>
      </c>
      <c r="Y7" s="579">
        <v>7688389.3499999996</v>
      </c>
      <c r="Z7" s="548">
        <v>7.8</v>
      </c>
      <c r="AA7" s="579">
        <v>7699274.7000000002</v>
      </c>
      <c r="AB7" s="548">
        <v>7.81</v>
      </c>
      <c r="AC7" s="579">
        <v>7708753.0999999996</v>
      </c>
      <c r="AD7" s="548">
        <v>7.81</v>
      </c>
      <c r="AE7" s="579">
        <v>7712381.5499999998</v>
      </c>
      <c r="AF7" s="548">
        <v>7.81</v>
      </c>
      <c r="AG7" s="579">
        <v>7715935.9500000002</v>
      </c>
      <c r="AH7" s="548">
        <v>7.82</v>
      </c>
      <c r="AI7" s="579">
        <v>7719490.3499999996</v>
      </c>
      <c r="AJ7" s="548">
        <v>7.82</v>
      </c>
      <c r="AK7" s="586">
        <v>7730301.6500000004</v>
      </c>
      <c r="AL7" s="587">
        <v>7.82</v>
      </c>
      <c r="AM7" s="589">
        <v>7716263.9900000002</v>
      </c>
      <c r="AN7" s="546">
        <v>7.8</v>
      </c>
      <c r="AO7" s="579">
        <v>7738299.0499999998</v>
      </c>
      <c r="AP7" s="548">
        <v>7.82</v>
      </c>
      <c r="AQ7" s="590">
        <v>7735559.2000000002</v>
      </c>
      <c r="AR7" s="200">
        <v>7.81</v>
      </c>
    </row>
    <row r="8" spans="1:44">
      <c r="A8" s="453" t="s">
        <v>108</v>
      </c>
      <c r="B8" s="58"/>
      <c r="C8" s="527">
        <v>6110416</v>
      </c>
      <c r="D8" s="492">
        <v>6.2</v>
      </c>
      <c r="E8" s="527">
        <v>6113374</v>
      </c>
      <c r="F8" s="492">
        <v>6.2</v>
      </c>
      <c r="G8" s="531">
        <v>6117672.96</v>
      </c>
      <c r="H8" s="532">
        <v>6.22</v>
      </c>
      <c r="I8" s="527">
        <v>6141852</v>
      </c>
      <c r="J8" s="492">
        <v>6.24</v>
      </c>
      <c r="K8" s="531">
        <v>6145565.1600000001</v>
      </c>
      <c r="L8" s="532">
        <v>6.25</v>
      </c>
      <c r="M8" s="527">
        <v>6147594</v>
      </c>
      <c r="N8" s="492">
        <v>6.25</v>
      </c>
      <c r="O8" s="527">
        <v>6150494</v>
      </c>
      <c r="P8" s="492">
        <v>6.25</v>
      </c>
      <c r="Q8" s="527">
        <v>6159136</v>
      </c>
      <c r="R8" s="492">
        <v>6.25</v>
      </c>
      <c r="S8" s="531">
        <v>6154597.5</v>
      </c>
      <c r="T8" s="532">
        <v>6.25</v>
      </c>
      <c r="U8" s="527">
        <v>6166096</v>
      </c>
      <c r="V8" s="492">
        <v>6.26</v>
      </c>
      <c r="W8" s="547">
        <v>6169824.8200000003</v>
      </c>
      <c r="X8" s="546">
        <v>6.27</v>
      </c>
      <c r="Y8" s="580">
        <v>6172012</v>
      </c>
      <c r="Z8" s="548">
        <v>6.26</v>
      </c>
      <c r="AA8" s="581">
        <v>6180848.2999999998</v>
      </c>
      <c r="AB8" s="546">
        <v>6.27</v>
      </c>
      <c r="AC8" s="580">
        <v>6190166</v>
      </c>
      <c r="AD8" s="548">
        <v>6.27</v>
      </c>
      <c r="AE8" s="581">
        <v>6183924.04</v>
      </c>
      <c r="AF8" s="546">
        <v>6.27</v>
      </c>
      <c r="AG8" s="580">
        <v>6195966</v>
      </c>
      <c r="AH8" s="548">
        <v>6.28</v>
      </c>
      <c r="AI8" s="580">
        <v>6198866</v>
      </c>
      <c r="AJ8" s="548">
        <v>6.28</v>
      </c>
      <c r="AK8" s="588">
        <v>6207508</v>
      </c>
      <c r="AL8" s="587">
        <v>6.28</v>
      </c>
      <c r="AM8" s="581">
        <v>6193499.8399999999</v>
      </c>
      <c r="AN8" s="546">
        <v>6.26</v>
      </c>
      <c r="AO8" s="581">
        <v>5742075.9800000004</v>
      </c>
      <c r="AP8" s="546">
        <v>5.81</v>
      </c>
      <c r="AQ8" s="592">
        <v>5744118.1600000001</v>
      </c>
      <c r="AR8" s="205">
        <v>5.8</v>
      </c>
    </row>
    <row r="9" spans="1:44">
      <c r="A9" s="440" t="s">
        <v>66</v>
      </c>
      <c r="B9" s="58" t="s">
        <v>15</v>
      </c>
      <c r="C9" s="527">
        <v>4334878.8</v>
      </c>
      <c r="D9" s="492">
        <v>4.4000000000000004</v>
      </c>
      <c r="E9" s="527">
        <v>4337069.76</v>
      </c>
      <c r="F9" s="492">
        <v>4.4000000000000004</v>
      </c>
      <c r="G9" s="531">
        <v>4363977.76</v>
      </c>
      <c r="H9" s="532">
        <v>4.4399999999999995</v>
      </c>
      <c r="I9" s="527">
        <v>4361299.2</v>
      </c>
      <c r="J9" s="492">
        <v>4.43</v>
      </c>
      <c r="K9" s="527">
        <v>4363490.16</v>
      </c>
      <c r="L9" s="492">
        <v>4.4400000000000004</v>
      </c>
      <c r="M9" s="527">
        <v>4365681.12</v>
      </c>
      <c r="N9" s="492">
        <v>4.4400000000000004</v>
      </c>
      <c r="O9" s="531">
        <v>4374522.29</v>
      </c>
      <c r="P9" s="532">
        <v>4.45</v>
      </c>
      <c r="Q9" s="527">
        <v>4374444.96</v>
      </c>
      <c r="R9" s="492">
        <v>4.4400000000000004</v>
      </c>
      <c r="S9" s="531">
        <v>4382403.3</v>
      </c>
      <c r="T9" s="532">
        <v>4.45</v>
      </c>
      <c r="U9" s="527">
        <v>4375776.72</v>
      </c>
      <c r="V9" s="492">
        <v>4.45</v>
      </c>
      <c r="W9" s="547">
        <v>4386228.03</v>
      </c>
      <c r="X9" s="546">
        <v>4.45</v>
      </c>
      <c r="Y9" s="581">
        <v>4388528.97</v>
      </c>
      <c r="Z9" s="546">
        <v>4.45</v>
      </c>
      <c r="AA9" s="580">
        <v>4386860.4000000004</v>
      </c>
      <c r="AB9" s="548">
        <v>4.45</v>
      </c>
      <c r="AC9" s="581">
        <v>4396452.9400000004</v>
      </c>
      <c r="AD9" s="546">
        <v>4.46</v>
      </c>
      <c r="AE9" s="580">
        <v>4399232.88</v>
      </c>
      <c r="AF9" s="548">
        <v>4.46</v>
      </c>
      <c r="AG9" s="580">
        <v>4401423.84</v>
      </c>
      <c r="AH9" s="548">
        <v>4.46</v>
      </c>
      <c r="AI9" s="581">
        <v>4419333.01</v>
      </c>
      <c r="AJ9" s="546">
        <v>4.47</v>
      </c>
      <c r="AK9" s="588">
        <v>4410230.6399999997</v>
      </c>
      <c r="AL9" s="587">
        <v>4.46</v>
      </c>
      <c r="AM9" s="580">
        <v>4412378.6399999997</v>
      </c>
      <c r="AN9" s="548">
        <v>4.46</v>
      </c>
      <c r="AO9" s="580">
        <v>4414569.5999999996</v>
      </c>
      <c r="AP9" s="548">
        <v>4.46</v>
      </c>
      <c r="AQ9" s="592">
        <v>4442708.4000000004</v>
      </c>
      <c r="AR9" s="205">
        <v>4.49</v>
      </c>
    </row>
    <row r="10" spans="1:44" ht="16.5" thickBot="1">
      <c r="A10" s="897" t="s">
        <v>128</v>
      </c>
      <c r="B10" s="927"/>
      <c r="C10" s="528">
        <f t="shared" ref="C10:J10" si="0">SUM(C3:C9)</f>
        <v>47007063.469999999</v>
      </c>
      <c r="D10" s="494">
        <f t="shared" si="0"/>
        <v>47.68</v>
      </c>
      <c r="E10" s="528">
        <f t="shared" si="0"/>
        <v>47030992.129999995</v>
      </c>
      <c r="F10" s="494">
        <f t="shared" si="0"/>
        <v>47.720000000000006</v>
      </c>
      <c r="G10" s="528">
        <f t="shared" si="0"/>
        <v>47085658.789999999</v>
      </c>
      <c r="H10" s="494">
        <f t="shared" si="0"/>
        <v>47.849999999999994</v>
      </c>
      <c r="I10" s="528">
        <f t="shared" si="0"/>
        <v>47153121.420000002</v>
      </c>
      <c r="J10" s="494">
        <f t="shared" si="0"/>
        <v>47.89</v>
      </c>
      <c r="K10" s="528">
        <f t="shared" ref="K10:R10" si="1">SUM(K3:K9)</f>
        <v>47177212.719999999</v>
      </c>
      <c r="L10" s="494">
        <f t="shared" si="1"/>
        <v>48.01</v>
      </c>
      <c r="M10" s="528">
        <f t="shared" si="1"/>
        <v>47216463.259999998</v>
      </c>
      <c r="N10" s="494">
        <f t="shared" si="1"/>
        <v>48.019999999999996</v>
      </c>
      <c r="O10" s="528">
        <f t="shared" si="1"/>
        <v>47224291.219999999</v>
      </c>
      <c r="P10" s="494">
        <f t="shared" si="1"/>
        <v>48.02</v>
      </c>
      <c r="Q10" s="528">
        <f t="shared" si="1"/>
        <v>47331927.289999999</v>
      </c>
      <c r="R10" s="494">
        <f t="shared" si="1"/>
        <v>48.059999999999995</v>
      </c>
      <c r="S10" s="528">
        <f t="shared" ref="S10:Z10" si="2">SUM(S3:S9)</f>
        <v>47342195.869999997</v>
      </c>
      <c r="T10" s="494">
        <f t="shared" si="2"/>
        <v>48.06</v>
      </c>
      <c r="U10" s="528">
        <f t="shared" si="2"/>
        <v>47334694.339999996</v>
      </c>
      <c r="V10" s="494">
        <f t="shared" si="2"/>
        <v>48.079999999999991</v>
      </c>
      <c r="W10" s="528">
        <f t="shared" si="2"/>
        <v>47346094.660000004</v>
      </c>
      <c r="X10" s="494">
        <f t="shared" si="2"/>
        <v>48.08</v>
      </c>
      <c r="Y10" s="528">
        <f t="shared" si="2"/>
        <v>47436806.339999996</v>
      </c>
      <c r="Z10" s="494">
        <f t="shared" si="2"/>
        <v>48.129999999999995</v>
      </c>
      <c r="AA10" s="528">
        <f t="shared" ref="AA10:AH10" si="3">SUM(AA3:AA9)</f>
        <v>47468795.140000001</v>
      </c>
      <c r="AB10" s="494">
        <f t="shared" si="3"/>
        <v>48.129999999999995</v>
      </c>
      <c r="AC10" s="528">
        <f t="shared" si="3"/>
        <v>47492940.159999996</v>
      </c>
      <c r="AD10" s="494">
        <f t="shared" si="3"/>
        <v>48.13</v>
      </c>
      <c r="AE10" s="528">
        <f t="shared" si="3"/>
        <v>47505768.399999999</v>
      </c>
      <c r="AF10" s="494">
        <f t="shared" si="3"/>
        <v>48.13</v>
      </c>
      <c r="AG10" s="528">
        <f t="shared" si="3"/>
        <v>47531585.739999995</v>
      </c>
      <c r="AH10" s="494">
        <f t="shared" si="3"/>
        <v>48.14</v>
      </c>
      <c r="AI10" s="528">
        <f t="shared" ref="AI10:AN10" si="4">SUM(AI3:AI9)</f>
        <v>47572955.919999994</v>
      </c>
      <c r="AJ10" s="494">
        <f t="shared" si="4"/>
        <v>48.16</v>
      </c>
      <c r="AK10" s="528">
        <f t="shared" si="4"/>
        <v>47641439.880000003</v>
      </c>
      <c r="AL10" s="494">
        <f t="shared" si="4"/>
        <v>48.190000000000005</v>
      </c>
      <c r="AM10" s="528">
        <f t="shared" si="4"/>
        <v>47637466.629999995</v>
      </c>
      <c r="AN10" s="494">
        <f t="shared" si="4"/>
        <v>48.169999999999995</v>
      </c>
      <c r="AO10" s="528">
        <f>SUM(AO3:AO9)</f>
        <v>47222762.389999993</v>
      </c>
      <c r="AP10" s="494">
        <f>SUM(AP3:AP9)</f>
        <v>47.730000000000004</v>
      </c>
      <c r="AQ10" s="528">
        <f>SUM(AQ3:AQ9)</f>
        <v>47210225.020000003</v>
      </c>
      <c r="AR10" s="494">
        <f>SUM(AR3:AR9)</f>
        <v>47.69</v>
      </c>
    </row>
    <row r="11" spans="1:44" ht="15">
      <c r="A11" s="441" t="s">
        <v>25</v>
      </c>
      <c r="B11" s="444" t="s">
        <v>26</v>
      </c>
      <c r="C11" s="529">
        <v>3883667</v>
      </c>
      <c r="D11" s="492">
        <v>3.94</v>
      </c>
      <c r="E11" s="529">
        <v>3885944.05</v>
      </c>
      <c r="F11" s="492">
        <v>3.94</v>
      </c>
      <c r="G11" s="529">
        <v>3892783.93</v>
      </c>
      <c r="H11" s="492">
        <v>3.96</v>
      </c>
      <c r="I11" s="529">
        <v>3895066.66</v>
      </c>
      <c r="J11" s="492">
        <v>3.96</v>
      </c>
      <c r="K11" s="529">
        <v>3897350.53</v>
      </c>
      <c r="L11" s="492">
        <v>3.97</v>
      </c>
      <c r="M11" s="529">
        <v>3899635.54</v>
      </c>
      <c r="N11" s="492">
        <v>3.97</v>
      </c>
      <c r="O11" s="529">
        <v>3901922.43</v>
      </c>
      <c r="P11" s="492">
        <v>3.97</v>
      </c>
      <c r="Q11" s="529">
        <v>3908789.94</v>
      </c>
      <c r="R11" s="492">
        <v>3.97</v>
      </c>
      <c r="S11" s="529">
        <v>3911082.14</v>
      </c>
      <c r="T11" s="492">
        <v>3.97</v>
      </c>
      <c r="U11" s="529">
        <v>3913375.47</v>
      </c>
      <c r="V11" s="492">
        <v>3.98</v>
      </c>
      <c r="W11" s="554">
        <v>3915669.94</v>
      </c>
      <c r="X11" s="548">
        <v>3.98</v>
      </c>
      <c r="Y11" s="576">
        <v>3917965.92</v>
      </c>
      <c r="Z11" s="548">
        <v>3.97</v>
      </c>
      <c r="AA11" s="576">
        <v>3924862.18</v>
      </c>
      <c r="AB11" s="548">
        <v>3.98</v>
      </c>
      <c r="AC11" s="576">
        <v>3927163.46</v>
      </c>
      <c r="AD11" s="548">
        <v>3.98</v>
      </c>
      <c r="AE11" s="576">
        <v>3929466.26</v>
      </c>
      <c r="AF11" s="548">
        <v>3.98</v>
      </c>
      <c r="AG11" s="576">
        <v>3931770.19</v>
      </c>
      <c r="AH11" s="548">
        <v>3.98</v>
      </c>
      <c r="AI11" s="576">
        <v>3934075.63</v>
      </c>
      <c r="AJ11" s="548">
        <v>3.98</v>
      </c>
      <c r="AK11" s="576">
        <v>3941000.29</v>
      </c>
      <c r="AL11" s="548">
        <v>3.99</v>
      </c>
      <c r="AM11" s="576">
        <v>3943311.04</v>
      </c>
      <c r="AN11" s="548">
        <v>3.99</v>
      </c>
      <c r="AO11" s="576">
        <v>3945623.29</v>
      </c>
      <c r="AP11" s="548">
        <v>3.99</v>
      </c>
      <c r="AQ11" s="576">
        <v>3947936.68</v>
      </c>
      <c r="AR11" s="548">
        <v>3.99</v>
      </c>
    </row>
    <row r="12" spans="1:44" ht="15">
      <c r="A12" s="441" t="s">
        <v>99</v>
      </c>
      <c r="B12" s="443" t="s">
        <v>29</v>
      </c>
      <c r="C12" s="530">
        <v>0</v>
      </c>
      <c r="D12" s="492">
        <v>0</v>
      </c>
      <c r="E12" s="530">
        <v>0</v>
      </c>
      <c r="F12" s="492">
        <v>0</v>
      </c>
      <c r="G12" s="530">
        <v>0</v>
      </c>
      <c r="H12" s="492">
        <v>0</v>
      </c>
      <c r="I12" s="530">
        <v>0</v>
      </c>
      <c r="J12" s="492">
        <v>0</v>
      </c>
      <c r="K12" s="530">
        <v>0</v>
      </c>
      <c r="L12" s="492">
        <v>0</v>
      </c>
      <c r="M12" s="530">
        <v>0</v>
      </c>
      <c r="N12" s="492">
        <v>0</v>
      </c>
      <c r="O12" s="530">
        <v>0</v>
      </c>
      <c r="P12" s="492">
        <v>0</v>
      </c>
      <c r="Q12" s="530">
        <v>0</v>
      </c>
      <c r="R12" s="492">
        <v>0</v>
      </c>
      <c r="S12" s="530">
        <v>0</v>
      </c>
      <c r="T12" s="492">
        <v>0</v>
      </c>
      <c r="U12" s="530">
        <v>0</v>
      </c>
      <c r="V12" s="492">
        <v>0</v>
      </c>
      <c r="W12" s="552">
        <v>0</v>
      </c>
      <c r="X12" s="548">
        <v>0</v>
      </c>
      <c r="Y12" s="573">
        <v>0</v>
      </c>
      <c r="Z12" s="548">
        <v>0</v>
      </c>
      <c r="AA12" s="573">
        <v>0</v>
      </c>
      <c r="AB12" s="548">
        <v>0</v>
      </c>
      <c r="AC12" s="573">
        <v>0</v>
      </c>
      <c r="AD12" s="548">
        <v>0</v>
      </c>
      <c r="AE12" s="573">
        <v>0</v>
      </c>
      <c r="AF12" s="548">
        <v>0</v>
      </c>
      <c r="AG12" s="573">
        <v>0</v>
      </c>
      <c r="AH12" s="548">
        <v>0</v>
      </c>
      <c r="AI12" s="573">
        <v>0</v>
      </c>
      <c r="AJ12" s="548">
        <v>0</v>
      </c>
      <c r="AK12" s="573">
        <v>0</v>
      </c>
      <c r="AL12" s="548">
        <v>0</v>
      </c>
      <c r="AM12" s="573">
        <v>0</v>
      </c>
      <c r="AN12" s="548">
        <v>0</v>
      </c>
      <c r="AO12" s="573">
        <v>0</v>
      </c>
      <c r="AP12" s="548">
        <v>0</v>
      </c>
      <c r="AQ12" s="573">
        <v>0</v>
      </c>
      <c r="AR12" s="548">
        <v>0</v>
      </c>
    </row>
    <row r="13" spans="1:44" ht="15">
      <c r="A13" s="442" t="s">
        <v>38</v>
      </c>
      <c r="B13" s="442" t="s">
        <v>39</v>
      </c>
      <c r="C13" s="529">
        <v>4047839.6</v>
      </c>
      <c r="D13" s="497">
        <v>4.1100000000000003</v>
      </c>
      <c r="E13" s="529">
        <v>4049997.2</v>
      </c>
      <c r="F13" s="497">
        <v>4.1100000000000003</v>
      </c>
      <c r="G13" s="529">
        <v>4056476.8</v>
      </c>
      <c r="H13" s="497">
        <v>4.12</v>
      </c>
      <c r="I13" s="529">
        <v>4058638.8</v>
      </c>
      <c r="J13" s="497">
        <v>4.12</v>
      </c>
      <c r="K13" s="529">
        <v>4060802</v>
      </c>
      <c r="L13" s="497">
        <v>4.13</v>
      </c>
      <c r="M13" s="529">
        <v>4062966.4</v>
      </c>
      <c r="N13" s="497">
        <v>4.13</v>
      </c>
      <c r="O13" s="529">
        <v>4065132</v>
      </c>
      <c r="P13" s="497">
        <v>4.13</v>
      </c>
      <c r="Q13" s="529">
        <v>4071636</v>
      </c>
      <c r="R13" s="497">
        <v>4.1399999999999997</v>
      </c>
      <c r="S13" s="529">
        <v>4073806</v>
      </c>
      <c r="T13" s="497">
        <v>4.1399999999999997</v>
      </c>
      <c r="U13" s="529">
        <v>4075977.6</v>
      </c>
      <c r="V13" s="497">
        <v>4.1399999999999997</v>
      </c>
      <c r="W13" s="553">
        <v>4078150</v>
      </c>
      <c r="X13" s="551">
        <v>4.1399999999999997</v>
      </c>
      <c r="Y13" s="574">
        <v>4080323.6</v>
      </c>
      <c r="Z13" s="551">
        <v>4.1399999999999997</v>
      </c>
      <c r="AA13" s="574">
        <v>4086851.6</v>
      </c>
      <c r="AB13" s="551">
        <v>4.1499999999999995</v>
      </c>
      <c r="AC13" s="574">
        <v>4089030</v>
      </c>
      <c r="AD13" s="551">
        <v>4.1499999999999995</v>
      </c>
      <c r="AE13" s="574">
        <v>4091209.6</v>
      </c>
      <c r="AF13" s="551">
        <v>4.1500000000000004</v>
      </c>
      <c r="AG13" s="574">
        <v>4093390.4</v>
      </c>
      <c r="AH13" s="551">
        <v>4.1500000000000004</v>
      </c>
      <c r="AI13" s="574">
        <v>4095572</v>
      </c>
      <c r="AJ13" s="551">
        <v>4.1500000000000004</v>
      </c>
      <c r="AK13" s="574">
        <v>4102124.4</v>
      </c>
      <c r="AL13" s="551">
        <v>4.1500000000000004</v>
      </c>
      <c r="AM13" s="574">
        <v>4104310.8</v>
      </c>
      <c r="AN13" s="551">
        <v>4.1500000000000004</v>
      </c>
      <c r="AO13" s="574">
        <v>4106498.4</v>
      </c>
      <c r="AP13" s="551">
        <v>4.1500000000000004</v>
      </c>
      <c r="AQ13" s="574">
        <v>4108687.2</v>
      </c>
      <c r="AR13" s="551">
        <v>4.1500000000000004</v>
      </c>
    </row>
    <row r="14" spans="1:44" thickBot="1">
      <c r="A14" s="443" t="s">
        <v>100</v>
      </c>
      <c r="B14" s="443" t="s">
        <v>101</v>
      </c>
      <c r="C14" s="529">
        <v>3117716.4</v>
      </c>
      <c r="D14" s="492">
        <v>3.16</v>
      </c>
      <c r="E14" s="529">
        <v>3119383.8</v>
      </c>
      <c r="F14" s="492">
        <v>3.17</v>
      </c>
      <c r="G14" s="529">
        <v>3124392</v>
      </c>
      <c r="H14" s="492">
        <v>3.18</v>
      </c>
      <c r="I14" s="529">
        <v>3126063</v>
      </c>
      <c r="J14" s="492">
        <v>3.17</v>
      </c>
      <c r="K14" s="529">
        <v>3127734.9</v>
      </c>
      <c r="L14" s="492">
        <v>3.18</v>
      </c>
      <c r="M14" s="529">
        <v>3129408</v>
      </c>
      <c r="N14" s="492">
        <v>3.18</v>
      </c>
      <c r="O14" s="529">
        <v>3131081.7</v>
      </c>
      <c r="P14" s="492">
        <v>3.18</v>
      </c>
      <c r="Q14" s="529">
        <v>3136108.5</v>
      </c>
      <c r="R14" s="492">
        <v>3.18</v>
      </c>
      <c r="S14" s="529">
        <v>3137785.8</v>
      </c>
      <c r="T14" s="492">
        <v>3.19</v>
      </c>
      <c r="U14" s="529">
        <v>3139464.3</v>
      </c>
      <c r="V14" s="492">
        <v>3.19</v>
      </c>
      <c r="W14" s="555">
        <v>3141143.4</v>
      </c>
      <c r="X14" s="548">
        <v>3.19</v>
      </c>
      <c r="Y14" s="577">
        <v>3142823.4</v>
      </c>
      <c r="Z14" s="548">
        <v>3.19</v>
      </c>
      <c r="AA14" s="577">
        <v>3147869.1</v>
      </c>
      <c r="AB14" s="548">
        <v>3.19</v>
      </c>
      <c r="AC14" s="577">
        <v>2999972.7</v>
      </c>
      <c r="AD14" s="548">
        <v>3.04</v>
      </c>
      <c r="AE14" s="577">
        <v>3001577.4</v>
      </c>
      <c r="AF14" s="548">
        <v>3.04</v>
      </c>
      <c r="AG14" s="577">
        <v>3003182.7</v>
      </c>
      <c r="AH14" s="548">
        <v>3.04</v>
      </c>
      <c r="AI14" s="577">
        <v>3004788.9</v>
      </c>
      <c r="AJ14" s="548">
        <v>3.04</v>
      </c>
      <c r="AK14" s="577">
        <v>3009612.9</v>
      </c>
      <c r="AL14" s="548">
        <v>3.04</v>
      </c>
      <c r="AM14" s="577">
        <v>3011222.7</v>
      </c>
      <c r="AN14" s="548">
        <v>3.05</v>
      </c>
      <c r="AO14" s="577">
        <v>3012833.4</v>
      </c>
      <c r="AP14" s="548">
        <v>3.05</v>
      </c>
      <c r="AQ14" s="577">
        <v>3014444.7</v>
      </c>
      <c r="AR14" s="548">
        <v>3.04</v>
      </c>
    </row>
    <row r="15" spans="1:44" ht="16.5" thickBot="1">
      <c r="A15" s="899" t="s">
        <v>129</v>
      </c>
      <c r="B15" s="900"/>
      <c r="C15" s="498">
        <f t="shared" ref="C15:J15" si="5">SUM(C11:C14)</f>
        <v>11049223</v>
      </c>
      <c r="D15" s="498">
        <f t="shared" si="5"/>
        <v>11.21</v>
      </c>
      <c r="E15" s="498">
        <f t="shared" si="5"/>
        <v>11055325.050000001</v>
      </c>
      <c r="F15" s="498">
        <f t="shared" si="5"/>
        <v>11.22</v>
      </c>
      <c r="G15" s="498">
        <f t="shared" si="5"/>
        <v>11073652.73</v>
      </c>
      <c r="H15" s="498">
        <f t="shared" si="5"/>
        <v>11.26</v>
      </c>
      <c r="I15" s="498">
        <f t="shared" si="5"/>
        <v>11079768.460000001</v>
      </c>
      <c r="J15" s="498">
        <f t="shared" si="5"/>
        <v>11.25</v>
      </c>
      <c r="K15" s="498">
        <f t="shared" ref="K15:R15" si="6">SUM(K11:K14)</f>
        <v>11085887.43</v>
      </c>
      <c r="L15" s="498">
        <f t="shared" si="6"/>
        <v>11.28</v>
      </c>
      <c r="M15" s="498">
        <f t="shared" si="6"/>
        <v>11092009.939999999</v>
      </c>
      <c r="N15" s="498">
        <f t="shared" si="6"/>
        <v>11.28</v>
      </c>
      <c r="O15" s="498">
        <f t="shared" si="6"/>
        <v>11098136.129999999</v>
      </c>
      <c r="P15" s="498">
        <f t="shared" si="6"/>
        <v>11.28</v>
      </c>
      <c r="Q15" s="498">
        <f t="shared" si="6"/>
        <v>11116534.439999999</v>
      </c>
      <c r="R15" s="498">
        <f t="shared" si="6"/>
        <v>11.29</v>
      </c>
      <c r="S15" s="498">
        <f t="shared" ref="S15:Z15" si="7">SUM(S11:S14)</f>
        <v>11122673.940000001</v>
      </c>
      <c r="T15" s="498">
        <f t="shared" si="7"/>
        <v>11.299999999999999</v>
      </c>
      <c r="U15" s="498">
        <f t="shared" si="7"/>
        <v>11128817.370000001</v>
      </c>
      <c r="V15" s="498">
        <f t="shared" si="7"/>
        <v>11.309999999999999</v>
      </c>
      <c r="W15" s="498">
        <f t="shared" si="7"/>
        <v>11134963.34</v>
      </c>
      <c r="X15" s="498">
        <f t="shared" si="7"/>
        <v>11.309999999999999</v>
      </c>
      <c r="Y15" s="498">
        <f t="shared" si="7"/>
        <v>11141112.92</v>
      </c>
      <c r="Z15" s="498">
        <f t="shared" si="7"/>
        <v>11.299999999999999</v>
      </c>
      <c r="AA15" s="498">
        <f t="shared" ref="AA15:AH15" si="8">SUM(AA11:AA14)</f>
        <v>11159582.880000001</v>
      </c>
      <c r="AB15" s="498">
        <f t="shared" si="8"/>
        <v>11.319999999999999</v>
      </c>
      <c r="AC15" s="498">
        <f t="shared" si="8"/>
        <v>11016166.16</v>
      </c>
      <c r="AD15" s="498">
        <f t="shared" si="8"/>
        <v>11.169999999999998</v>
      </c>
      <c r="AE15" s="498">
        <f t="shared" si="8"/>
        <v>11022253.26</v>
      </c>
      <c r="AF15" s="498">
        <f t="shared" si="8"/>
        <v>11.170000000000002</v>
      </c>
      <c r="AG15" s="498">
        <f t="shared" si="8"/>
        <v>11028343.289999999</v>
      </c>
      <c r="AH15" s="498">
        <f t="shared" si="8"/>
        <v>11.170000000000002</v>
      </c>
      <c r="AI15" s="498">
        <f t="shared" ref="AI15:AN15" si="9">SUM(AI11:AI14)</f>
        <v>11034436.529999999</v>
      </c>
      <c r="AJ15" s="498">
        <f t="shared" si="9"/>
        <v>11.170000000000002</v>
      </c>
      <c r="AK15" s="498">
        <f t="shared" si="9"/>
        <v>11052737.59</v>
      </c>
      <c r="AL15" s="498">
        <f t="shared" si="9"/>
        <v>11.18</v>
      </c>
      <c r="AM15" s="498">
        <f t="shared" si="9"/>
        <v>11058844.539999999</v>
      </c>
      <c r="AN15" s="498">
        <f t="shared" si="9"/>
        <v>11.190000000000001</v>
      </c>
      <c r="AO15" s="498">
        <f>SUM(AO11:AO14)</f>
        <v>11064955.09</v>
      </c>
      <c r="AP15" s="498">
        <f>SUM(AP11:AP14)</f>
        <v>11.190000000000001</v>
      </c>
      <c r="AQ15" s="498">
        <f>SUM(AQ11:AQ14)</f>
        <v>11071068.580000002</v>
      </c>
      <c r="AR15" s="498">
        <f>SUM(AR11:AR14)</f>
        <v>11.18</v>
      </c>
    </row>
    <row r="16" spans="1:44" ht="32.25" thickBot="1">
      <c r="A16" s="77" t="s">
        <v>41</v>
      </c>
      <c r="B16" s="78" t="s">
        <v>42</v>
      </c>
      <c r="C16" s="412"/>
      <c r="D16" s="499"/>
      <c r="E16" s="412"/>
      <c r="F16" s="499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</row>
    <row r="17" spans="1:44" ht="16.5" thickBot="1">
      <c r="A17" s="920" t="s">
        <v>127</v>
      </c>
      <c r="B17" s="920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414"/>
      <c r="AP17" s="414"/>
      <c r="AQ17" s="414"/>
      <c r="AR17" s="414"/>
    </row>
    <row r="18" spans="1:44">
      <c r="A18" s="704" t="s">
        <v>115</v>
      </c>
      <c r="B18" s="692"/>
      <c r="C18" s="500">
        <v>550495</v>
      </c>
      <c r="D18" s="501">
        <v>0.56000000000000005</v>
      </c>
      <c r="E18" s="500">
        <v>550495</v>
      </c>
      <c r="F18" s="501">
        <v>0.56000000000000005</v>
      </c>
      <c r="G18" s="500">
        <v>550495</v>
      </c>
      <c r="H18" s="501">
        <v>0.56000000000000005</v>
      </c>
      <c r="I18" s="500">
        <v>550495</v>
      </c>
      <c r="J18" s="501">
        <v>0.56000000000000005</v>
      </c>
      <c r="K18" s="500">
        <v>550495</v>
      </c>
      <c r="L18" s="501">
        <v>0.56000000000000005</v>
      </c>
      <c r="M18" s="500">
        <v>550495</v>
      </c>
      <c r="N18" s="501">
        <v>0.56000000000000005</v>
      </c>
      <c r="O18" s="500">
        <v>550495</v>
      </c>
      <c r="P18" s="501">
        <v>0.56000000000000005</v>
      </c>
      <c r="Q18" s="500">
        <v>550495</v>
      </c>
      <c r="R18" s="501">
        <v>0.56000000000000005</v>
      </c>
      <c r="S18" s="500">
        <v>550495</v>
      </c>
      <c r="T18" s="501">
        <v>0.56000000000000005</v>
      </c>
      <c r="U18" s="500">
        <v>550495</v>
      </c>
      <c r="V18" s="501">
        <v>0.56000000000000005</v>
      </c>
      <c r="W18" s="500">
        <v>550495</v>
      </c>
      <c r="X18" s="556">
        <v>0.56000000000000005</v>
      </c>
      <c r="Y18" s="500">
        <v>550495</v>
      </c>
      <c r="Z18" s="570">
        <v>0.56000000000000005</v>
      </c>
      <c r="AA18" s="500">
        <v>550495</v>
      </c>
      <c r="AB18" s="570">
        <v>0.56000000000000005</v>
      </c>
      <c r="AC18" s="500">
        <v>550495</v>
      </c>
      <c r="AD18" s="570">
        <v>0.56000000000000005</v>
      </c>
      <c r="AE18" s="500">
        <v>550495</v>
      </c>
      <c r="AF18" s="570">
        <v>0.56000000000000005</v>
      </c>
      <c r="AG18" s="500">
        <v>550495</v>
      </c>
      <c r="AH18" s="570">
        <v>0.56000000000000005</v>
      </c>
      <c r="AI18" s="500">
        <v>550495</v>
      </c>
      <c r="AJ18" s="570">
        <v>0.56000000000000005</v>
      </c>
      <c r="AK18" s="500">
        <v>550495</v>
      </c>
      <c r="AL18" s="570">
        <v>0.56000000000000005</v>
      </c>
      <c r="AM18" s="500">
        <v>550495</v>
      </c>
      <c r="AN18" s="570">
        <v>0.56000000000000005</v>
      </c>
      <c r="AO18" s="500">
        <v>550495</v>
      </c>
      <c r="AP18" s="570">
        <v>0.56000000000000005</v>
      </c>
      <c r="AQ18" s="500">
        <v>550495</v>
      </c>
      <c r="AR18" s="570">
        <v>0.56000000000000005</v>
      </c>
    </row>
    <row r="19" spans="1:44">
      <c r="A19" s="704" t="s">
        <v>116</v>
      </c>
      <c r="B19" s="692"/>
      <c r="C19" s="502">
        <v>1188246.17</v>
      </c>
      <c r="D19" s="501">
        <v>1.21</v>
      </c>
      <c r="E19" s="502">
        <v>1188246.17</v>
      </c>
      <c r="F19" s="501">
        <v>1.21</v>
      </c>
      <c r="G19" s="502">
        <v>1188246.17</v>
      </c>
      <c r="H19" s="501">
        <v>1.21</v>
      </c>
      <c r="I19" s="502">
        <v>1188246.17</v>
      </c>
      <c r="J19" s="501">
        <v>1.2</v>
      </c>
      <c r="K19" s="502">
        <v>1188246.17</v>
      </c>
      <c r="L19" s="501">
        <v>1.21</v>
      </c>
      <c r="M19" s="502">
        <v>1188246.17</v>
      </c>
      <c r="N19" s="501">
        <v>1.21</v>
      </c>
      <c r="O19" s="502">
        <v>1188246.17</v>
      </c>
      <c r="P19" s="501">
        <v>1.21</v>
      </c>
      <c r="Q19" s="502">
        <v>1188246.17</v>
      </c>
      <c r="R19" s="501">
        <v>1.21</v>
      </c>
      <c r="S19" s="502">
        <v>1188246.17</v>
      </c>
      <c r="T19" s="501">
        <v>1.21</v>
      </c>
      <c r="U19" s="502">
        <v>1188246.17</v>
      </c>
      <c r="V19" s="501">
        <v>1.21</v>
      </c>
      <c r="W19" s="502">
        <v>1188246.17</v>
      </c>
      <c r="X19" s="557">
        <v>1.21</v>
      </c>
      <c r="Y19" s="502">
        <v>1188246.17</v>
      </c>
      <c r="Z19" s="572">
        <v>1.21</v>
      </c>
      <c r="AA19" s="502">
        <v>1188246.17</v>
      </c>
      <c r="AB19" s="572">
        <v>1.2</v>
      </c>
      <c r="AC19" s="502">
        <v>1188246.17</v>
      </c>
      <c r="AD19" s="572">
        <v>1.2</v>
      </c>
      <c r="AE19" s="502">
        <v>1188246.17</v>
      </c>
      <c r="AF19" s="572">
        <v>1.2</v>
      </c>
      <c r="AG19" s="502">
        <v>1188246.17</v>
      </c>
      <c r="AH19" s="572">
        <v>1.2</v>
      </c>
      <c r="AI19" s="502">
        <v>1188246.17</v>
      </c>
      <c r="AJ19" s="572">
        <v>1.2</v>
      </c>
      <c r="AK19" s="502">
        <v>1188246.17</v>
      </c>
      <c r="AL19" s="572">
        <v>1.2</v>
      </c>
      <c r="AM19" s="502">
        <v>1188246.17</v>
      </c>
      <c r="AN19" s="572">
        <v>1.2</v>
      </c>
      <c r="AO19" s="502">
        <v>1188246.17</v>
      </c>
      <c r="AP19" s="572">
        <v>1.2</v>
      </c>
      <c r="AQ19" s="502">
        <v>1188246.17</v>
      </c>
      <c r="AR19" s="572">
        <v>1.2</v>
      </c>
    </row>
    <row r="20" spans="1:44" ht="16.5" thickBot="1">
      <c r="A20" s="704" t="s">
        <v>117</v>
      </c>
      <c r="B20" s="692"/>
      <c r="C20" s="503">
        <v>5267242.53</v>
      </c>
      <c r="D20" s="501">
        <v>5.34</v>
      </c>
      <c r="E20" s="503">
        <v>5267242.53</v>
      </c>
      <c r="F20" s="501">
        <v>5.34</v>
      </c>
      <c r="G20" s="503">
        <v>5267242.53</v>
      </c>
      <c r="H20" s="501">
        <v>5.35</v>
      </c>
      <c r="I20" s="503">
        <v>5267242.53</v>
      </c>
      <c r="J20" s="501">
        <v>5.35</v>
      </c>
      <c r="K20" s="503">
        <v>5267242.53</v>
      </c>
      <c r="L20" s="501">
        <v>5.36</v>
      </c>
      <c r="M20" s="503">
        <v>5267242.53</v>
      </c>
      <c r="N20" s="501">
        <v>5.3500000000000005</v>
      </c>
      <c r="O20" s="503">
        <v>5267242.53</v>
      </c>
      <c r="P20" s="501">
        <v>5.3500000000000005</v>
      </c>
      <c r="Q20" s="503">
        <v>5267242.53</v>
      </c>
      <c r="R20" s="501">
        <v>5.34</v>
      </c>
      <c r="S20" s="503">
        <v>5267242.53</v>
      </c>
      <c r="T20" s="501">
        <v>5.34</v>
      </c>
      <c r="U20" s="503">
        <v>5267242.53</v>
      </c>
      <c r="V20" s="501">
        <v>5.34</v>
      </c>
      <c r="W20" s="503">
        <v>5267242.53</v>
      </c>
      <c r="X20" s="556">
        <v>5.35</v>
      </c>
      <c r="Y20" s="503">
        <v>5267242.53</v>
      </c>
      <c r="Z20" s="570">
        <v>5.34</v>
      </c>
      <c r="AA20" s="503">
        <v>5267242.53</v>
      </c>
      <c r="AB20" s="570">
        <v>5.34</v>
      </c>
      <c r="AC20" s="503">
        <v>5267242.53</v>
      </c>
      <c r="AD20" s="570">
        <v>5.34</v>
      </c>
      <c r="AE20" s="503">
        <v>5267242.53</v>
      </c>
      <c r="AF20" s="570">
        <v>5.34</v>
      </c>
      <c r="AG20" s="503">
        <v>5267242.53</v>
      </c>
      <c r="AH20" s="570">
        <v>5.34</v>
      </c>
      <c r="AI20" s="503">
        <v>5267242.53</v>
      </c>
      <c r="AJ20" s="570">
        <v>5.33</v>
      </c>
      <c r="AK20" s="503">
        <v>5267242.53</v>
      </c>
      <c r="AL20" s="570">
        <v>5.33</v>
      </c>
      <c r="AM20" s="503">
        <v>5267242.53</v>
      </c>
      <c r="AN20" s="570">
        <v>5.33</v>
      </c>
      <c r="AO20" s="503">
        <v>5267242.53</v>
      </c>
      <c r="AP20" s="570">
        <v>5.32</v>
      </c>
      <c r="AQ20" s="503">
        <v>5267242.53</v>
      </c>
      <c r="AR20" s="570">
        <v>5.32</v>
      </c>
    </row>
    <row r="21" spans="1:44" ht="16.5" thickBot="1">
      <c r="A21" s="903" t="s">
        <v>126</v>
      </c>
      <c r="B21" s="904"/>
      <c r="C21" s="414">
        <f t="shared" ref="C21:J21" si="10">SUM(C18:C20)</f>
        <v>7005983.7000000002</v>
      </c>
      <c r="D21" s="414">
        <f t="shared" si="10"/>
        <v>7.1099999999999994</v>
      </c>
      <c r="E21" s="414">
        <f t="shared" si="10"/>
        <v>7005983.7000000002</v>
      </c>
      <c r="F21" s="414">
        <f t="shared" si="10"/>
        <v>7.1099999999999994</v>
      </c>
      <c r="G21" s="414">
        <f t="shared" si="10"/>
        <v>7005983.7000000002</v>
      </c>
      <c r="H21" s="414">
        <f t="shared" si="10"/>
        <v>7.1199999999999992</v>
      </c>
      <c r="I21" s="414">
        <f t="shared" si="10"/>
        <v>7005983.7000000002</v>
      </c>
      <c r="J21" s="414">
        <f t="shared" si="10"/>
        <v>7.1099999999999994</v>
      </c>
      <c r="K21" s="414">
        <f t="shared" ref="K21:R21" si="11">SUM(K18:K20)</f>
        <v>7005983.7000000002</v>
      </c>
      <c r="L21" s="414">
        <f t="shared" si="11"/>
        <v>7.1300000000000008</v>
      </c>
      <c r="M21" s="414">
        <f t="shared" si="11"/>
        <v>7005983.7000000002</v>
      </c>
      <c r="N21" s="414">
        <f t="shared" si="11"/>
        <v>7.120000000000001</v>
      </c>
      <c r="O21" s="414">
        <f t="shared" si="11"/>
        <v>7005983.7000000002</v>
      </c>
      <c r="P21" s="414">
        <f t="shared" si="11"/>
        <v>7.120000000000001</v>
      </c>
      <c r="Q21" s="414">
        <f t="shared" si="11"/>
        <v>7005983.7000000002</v>
      </c>
      <c r="R21" s="414">
        <f t="shared" si="11"/>
        <v>7.1099999999999994</v>
      </c>
      <c r="S21" s="414">
        <f t="shared" ref="S21:Z21" si="12">SUM(S18:S20)</f>
        <v>7005983.7000000002</v>
      </c>
      <c r="T21" s="414">
        <f t="shared" si="12"/>
        <v>7.1099999999999994</v>
      </c>
      <c r="U21" s="414">
        <f t="shared" si="12"/>
        <v>7005983.7000000002</v>
      </c>
      <c r="V21" s="414">
        <f t="shared" si="12"/>
        <v>7.1099999999999994</v>
      </c>
      <c r="W21" s="414">
        <f t="shared" si="12"/>
        <v>7005983.7000000002</v>
      </c>
      <c r="X21" s="414">
        <f t="shared" si="12"/>
        <v>7.1199999999999992</v>
      </c>
      <c r="Y21" s="414">
        <f t="shared" si="12"/>
        <v>7005983.7000000002</v>
      </c>
      <c r="Z21" s="414">
        <f t="shared" si="12"/>
        <v>7.1099999999999994</v>
      </c>
      <c r="AA21" s="414">
        <f t="shared" ref="AA21:AH21" si="13">SUM(AA18:AA20)</f>
        <v>7005983.7000000002</v>
      </c>
      <c r="AB21" s="414">
        <f t="shared" si="13"/>
        <v>7.1</v>
      </c>
      <c r="AC21" s="414">
        <f t="shared" si="13"/>
        <v>7005983.7000000002</v>
      </c>
      <c r="AD21" s="414">
        <f t="shared" si="13"/>
        <v>7.1</v>
      </c>
      <c r="AE21" s="414">
        <f t="shared" si="13"/>
        <v>7005983.7000000002</v>
      </c>
      <c r="AF21" s="414">
        <f t="shared" si="13"/>
        <v>7.1</v>
      </c>
      <c r="AG21" s="414">
        <f t="shared" si="13"/>
        <v>7005983.7000000002</v>
      </c>
      <c r="AH21" s="414">
        <f t="shared" si="13"/>
        <v>7.1</v>
      </c>
      <c r="AI21" s="414">
        <f t="shared" ref="AI21:AN21" si="14">SUM(AI18:AI20)</f>
        <v>7005983.7000000002</v>
      </c>
      <c r="AJ21" s="414">
        <f t="shared" si="14"/>
        <v>7.09</v>
      </c>
      <c r="AK21" s="414">
        <f t="shared" si="14"/>
        <v>7005983.7000000002</v>
      </c>
      <c r="AL21" s="414">
        <f t="shared" si="14"/>
        <v>7.09</v>
      </c>
      <c r="AM21" s="414">
        <f t="shared" si="14"/>
        <v>7005983.7000000002</v>
      </c>
      <c r="AN21" s="414">
        <f t="shared" si="14"/>
        <v>7.09</v>
      </c>
      <c r="AO21" s="414">
        <f>SUM(AO18:AO20)</f>
        <v>7005983.7000000002</v>
      </c>
      <c r="AP21" s="414">
        <f>SUM(AP18:AP20)</f>
        <v>7.08</v>
      </c>
      <c r="AQ21" s="414">
        <f>SUM(AQ18:AQ20)</f>
        <v>7005983.7000000002</v>
      </c>
      <c r="AR21" s="414">
        <f>SUM(AR18:AR20)</f>
        <v>7.08</v>
      </c>
    </row>
    <row r="22" spans="1:44">
      <c r="A22" s="96" t="s">
        <v>45</v>
      </c>
      <c r="B22" s="56" t="s">
        <v>58</v>
      </c>
      <c r="C22" s="455">
        <v>526390.73</v>
      </c>
      <c r="D22" s="465">
        <v>0.53</v>
      </c>
      <c r="E22" s="455">
        <v>226390.73</v>
      </c>
      <c r="F22" s="465">
        <v>0.23</v>
      </c>
      <c r="G22" s="455">
        <v>226390.73</v>
      </c>
      <c r="H22" s="465">
        <v>0.23</v>
      </c>
      <c r="I22" s="455">
        <v>350670.34</v>
      </c>
      <c r="J22" s="465">
        <v>0.36</v>
      </c>
      <c r="K22" s="455">
        <v>110670.34</v>
      </c>
      <c r="L22" s="465">
        <v>0.11</v>
      </c>
      <c r="M22" s="455">
        <v>119846.98</v>
      </c>
      <c r="N22" s="465">
        <v>0.12</v>
      </c>
      <c r="O22" s="455">
        <v>119846.98</v>
      </c>
      <c r="P22" s="465">
        <v>0.12</v>
      </c>
      <c r="Q22" s="455">
        <v>119846.98</v>
      </c>
      <c r="R22" s="465">
        <v>0.12</v>
      </c>
      <c r="S22" s="455">
        <v>119846.98</v>
      </c>
      <c r="T22" s="465">
        <v>0.12</v>
      </c>
      <c r="U22" s="455">
        <v>64846.98</v>
      </c>
      <c r="V22" s="465">
        <v>7.0000000000000007E-2</v>
      </c>
      <c r="W22" s="559">
        <v>38543.379999999997</v>
      </c>
      <c r="X22" s="561">
        <v>0.04</v>
      </c>
      <c r="Y22" s="477">
        <v>5104117.1500000004</v>
      </c>
      <c r="Z22" s="561">
        <v>5.18</v>
      </c>
      <c r="AA22" s="477">
        <v>5104117.1500000004</v>
      </c>
      <c r="AB22" s="561">
        <v>5.18</v>
      </c>
      <c r="AC22" s="477">
        <v>5104117.1500000004</v>
      </c>
      <c r="AD22" s="561">
        <v>5.17</v>
      </c>
      <c r="AE22" s="477">
        <v>5253697.1500000004</v>
      </c>
      <c r="AF22" s="561">
        <v>5.32</v>
      </c>
      <c r="AG22" s="477">
        <v>5253697.1500000004</v>
      </c>
      <c r="AH22" s="561">
        <v>5.32</v>
      </c>
      <c r="AI22" s="583">
        <v>5253697.1500000004</v>
      </c>
      <c r="AJ22" s="561">
        <v>5.32</v>
      </c>
      <c r="AK22" s="477">
        <v>5259947.3099999996</v>
      </c>
      <c r="AL22" s="561">
        <v>5.32</v>
      </c>
      <c r="AM22" s="477">
        <v>5259947.3099999996</v>
      </c>
      <c r="AN22" s="561">
        <v>5.32</v>
      </c>
      <c r="AO22" s="477">
        <v>5719307.3099999996</v>
      </c>
      <c r="AP22" s="561">
        <v>5.78</v>
      </c>
      <c r="AQ22" s="477">
        <v>9116894.9000000004</v>
      </c>
      <c r="AR22" s="561">
        <v>9.2100000000000009</v>
      </c>
    </row>
    <row r="23" spans="1:44">
      <c r="A23" s="99" t="s">
        <v>45</v>
      </c>
      <c r="B23" s="56" t="s">
        <v>58</v>
      </c>
      <c r="C23" s="455">
        <v>24592.73</v>
      </c>
      <c r="D23" s="465">
        <v>0.02</v>
      </c>
      <c r="E23" s="455">
        <v>262723.69</v>
      </c>
      <c r="F23" s="465">
        <v>0.27</v>
      </c>
      <c r="G23" s="455">
        <v>25200.65</v>
      </c>
      <c r="H23" s="465">
        <v>0.03</v>
      </c>
      <c r="I23" s="455">
        <v>16979.7</v>
      </c>
      <c r="J23" s="465">
        <v>0.02</v>
      </c>
      <c r="K23" s="455">
        <v>14047.38</v>
      </c>
      <c r="L23" s="465">
        <v>0.02</v>
      </c>
      <c r="M23" s="455">
        <v>22954.38</v>
      </c>
      <c r="N23" s="465">
        <v>0.02</v>
      </c>
      <c r="O23" s="455">
        <v>10220.870000000001</v>
      </c>
      <c r="P23" s="465">
        <v>0.01</v>
      </c>
      <c r="Q23" s="455">
        <v>10220.870000000001</v>
      </c>
      <c r="R23" s="465">
        <v>0.01</v>
      </c>
      <c r="S23" s="455">
        <v>10220.870000000001</v>
      </c>
      <c r="T23" s="465">
        <v>0.01</v>
      </c>
      <c r="U23" s="455">
        <v>2494.52</v>
      </c>
      <c r="V23" s="465">
        <v>0</v>
      </c>
      <c r="W23" s="559">
        <v>1657.52</v>
      </c>
      <c r="X23" s="561">
        <v>0</v>
      </c>
      <c r="Y23" s="455">
        <v>1657.52</v>
      </c>
      <c r="Z23" s="561">
        <v>0</v>
      </c>
      <c r="AA23" s="455">
        <v>8837.52</v>
      </c>
      <c r="AB23" s="561">
        <v>0.01</v>
      </c>
      <c r="AC23" s="455">
        <v>19437.52</v>
      </c>
      <c r="AD23" s="561">
        <v>0.02</v>
      </c>
      <c r="AE23" s="455">
        <v>19437.52</v>
      </c>
      <c r="AF23" s="561">
        <v>0.02</v>
      </c>
      <c r="AG23" s="455">
        <v>19437.52</v>
      </c>
      <c r="AH23" s="561">
        <v>0.02</v>
      </c>
      <c r="AI23" s="584">
        <v>19437.52</v>
      </c>
      <c r="AJ23" s="561">
        <v>0.02</v>
      </c>
      <c r="AK23" s="584">
        <v>19437.52</v>
      </c>
      <c r="AL23" s="561">
        <v>0.02</v>
      </c>
      <c r="AM23" s="584">
        <v>19437.52</v>
      </c>
      <c r="AN23" s="561">
        <v>0.02</v>
      </c>
      <c r="AO23" s="584">
        <v>21350.95</v>
      </c>
      <c r="AP23" s="561">
        <v>0.02</v>
      </c>
      <c r="AQ23" s="477">
        <v>21350.95</v>
      </c>
      <c r="AR23" s="561">
        <v>0.02</v>
      </c>
    </row>
    <row r="24" spans="1:44">
      <c r="A24" s="101"/>
      <c r="B24" s="56" t="s">
        <v>58</v>
      </c>
      <c r="C24" s="48">
        <v>4500000</v>
      </c>
      <c r="D24" s="465">
        <v>4.5599999999999996</v>
      </c>
      <c r="E24" s="48">
        <v>4500000</v>
      </c>
      <c r="F24" s="465">
        <v>4.57</v>
      </c>
      <c r="G24" s="48">
        <v>4500000</v>
      </c>
      <c r="H24" s="465">
        <v>4.57</v>
      </c>
      <c r="I24" s="48">
        <v>4500000</v>
      </c>
      <c r="J24" s="465">
        <v>4.57</v>
      </c>
      <c r="K24" s="48">
        <v>4500000</v>
      </c>
      <c r="L24" s="465">
        <v>4.58</v>
      </c>
      <c r="M24" s="48">
        <v>4500000</v>
      </c>
      <c r="N24" s="465">
        <v>4.57</v>
      </c>
      <c r="O24" s="48">
        <v>4500000</v>
      </c>
      <c r="P24" s="465">
        <v>4.58</v>
      </c>
      <c r="Q24" s="48">
        <v>4500000</v>
      </c>
      <c r="R24" s="465">
        <v>4.57</v>
      </c>
      <c r="S24" s="48">
        <v>4500000</v>
      </c>
      <c r="T24" s="465">
        <v>4.57</v>
      </c>
      <c r="U24" s="48">
        <v>4500000</v>
      </c>
      <c r="V24" s="465">
        <v>4.57</v>
      </c>
      <c r="W24" s="558">
        <v>4500000</v>
      </c>
      <c r="X24" s="561">
        <v>4.57</v>
      </c>
      <c r="Y24" s="48">
        <v>4500000</v>
      </c>
      <c r="Z24" s="561">
        <v>4.5600000000000005</v>
      </c>
      <c r="AA24" s="48">
        <v>4500000</v>
      </c>
      <c r="AB24" s="561">
        <v>4.5599999999999996</v>
      </c>
      <c r="AC24" s="48">
        <v>4500000</v>
      </c>
      <c r="AD24" s="561">
        <v>4.5599999999999996</v>
      </c>
      <c r="AE24" s="48">
        <v>4500000</v>
      </c>
      <c r="AF24" s="561">
        <v>4.5599999999999996</v>
      </c>
      <c r="AG24" s="48">
        <v>4500000</v>
      </c>
      <c r="AH24" s="561">
        <v>4.5599999999999996</v>
      </c>
      <c r="AI24" s="48">
        <v>4500000</v>
      </c>
      <c r="AJ24" s="561">
        <v>4.55</v>
      </c>
      <c r="AK24" s="48">
        <v>4500000</v>
      </c>
      <c r="AL24" s="561">
        <v>4.55</v>
      </c>
      <c r="AM24" s="48">
        <v>4500000</v>
      </c>
      <c r="AN24" s="561">
        <v>4.55</v>
      </c>
      <c r="AO24" s="48">
        <v>4500000</v>
      </c>
      <c r="AP24" s="561">
        <v>4.55</v>
      </c>
      <c r="AQ24" s="48">
        <v>4500000</v>
      </c>
      <c r="AR24" s="561">
        <v>4.55</v>
      </c>
    </row>
    <row r="25" spans="1:44">
      <c r="A25" s="101"/>
      <c r="B25" s="56" t="s">
        <v>58</v>
      </c>
      <c r="C25" s="477">
        <v>1492000</v>
      </c>
      <c r="D25" s="465">
        <v>1.51</v>
      </c>
      <c r="E25" s="477">
        <v>1492000</v>
      </c>
      <c r="F25" s="465">
        <v>1.51</v>
      </c>
      <c r="G25" s="477">
        <v>1492000</v>
      </c>
      <c r="H25" s="465">
        <v>1.52</v>
      </c>
      <c r="I25" s="477">
        <v>1492000</v>
      </c>
      <c r="J25" s="465">
        <v>1.52</v>
      </c>
      <c r="K25" s="477">
        <v>1492000</v>
      </c>
      <c r="L25" s="465">
        <v>1.52</v>
      </c>
      <c r="M25" s="477">
        <v>1492000</v>
      </c>
      <c r="N25" s="465">
        <v>1.52</v>
      </c>
      <c r="O25" s="477">
        <v>1492000</v>
      </c>
      <c r="P25" s="465">
        <v>1.52</v>
      </c>
      <c r="Q25" s="477">
        <v>1492000</v>
      </c>
      <c r="R25" s="465">
        <v>1.53</v>
      </c>
      <c r="S25" s="477">
        <v>1492000</v>
      </c>
      <c r="T25" s="465">
        <v>1.52</v>
      </c>
      <c r="U25" s="477">
        <v>1492000</v>
      </c>
      <c r="V25" s="465">
        <v>1.52</v>
      </c>
      <c r="W25" s="560">
        <v>1492000</v>
      </c>
      <c r="X25" s="561">
        <v>1.52</v>
      </c>
      <c r="Y25" s="477">
        <v>4492000</v>
      </c>
      <c r="Z25" s="561">
        <v>4.5599999999999996</v>
      </c>
      <c r="AA25" s="477">
        <v>4492000</v>
      </c>
      <c r="AB25" s="561">
        <v>4.55</v>
      </c>
      <c r="AC25" s="477">
        <v>4492000</v>
      </c>
      <c r="AD25" s="561">
        <v>4.55</v>
      </c>
      <c r="AE25" s="477">
        <v>4492000</v>
      </c>
      <c r="AF25" s="561">
        <v>4.55</v>
      </c>
      <c r="AG25" s="477">
        <v>4492000</v>
      </c>
      <c r="AH25" s="561">
        <v>4.55</v>
      </c>
      <c r="AI25" s="585">
        <v>4492000</v>
      </c>
      <c r="AJ25" s="561">
        <v>4.55</v>
      </c>
      <c r="AK25" s="585">
        <v>4492000</v>
      </c>
      <c r="AL25" s="561">
        <v>4.54</v>
      </c>
      <c r="AM25" s="585">
        <v>4492000</v>
      </c>
      <c r="AN25" s="561">
        <v>4.54</v>
      </c>
      <c r="AO25" s="585">
        <v>4492000</v>
      </c>
      <c r="AP25" s="561">
        <v>4.54</v>
      </c>
      <c r="AQ25" s="585">
        <v>1192000</v>
      </c>
      <c r="AR25" s="561">
        <v>1.2</v>
      </c>
    </row>
    <row r="26" spans="1:44">
      <c r="A26" s="103"/>
      <c r="B26" s="107" t="s">
        <v>102</v>
      </c>
      <c r="C26" s="48">
        <v>4000000</v>
      </c>
      <c r="D26" s="465">
        <v>4.0599999999999996</v>
      </c>
      <c r="E26" s="48">
        <v>4000000</v>
      </c>
      <c r="F26" s="465">
        <v>4.0599999999999996</v>
      </c>
      <c r="G26" s="48">
        <v>4000000</v>
      </c>
      <c r="H26" s="465">
        <v>4.0599999999999996</v>
      </c>
      <c r="I26" s="48">
        <v>4000000</v>
      </c>
      <c r="J26" s="465">
        <v>4.0599999999999996</v>
      </c>
      <c r="K26" s="48">
        <v>4000000</v>
      </c>
      <c r="L26" s="465">
        <v>4.07</v>
      </c>
      <c r="M26" s="48">
        <v>4000000</v>
      </c>
      <c r="N26" s="465">
        <v>4.07</v>
      </c>
      <c r="O26" s="48">
        <v>4000000</v>
      </c>
      <c r="P26" s="465">
        <v>4.07</v>
      </c>
      <c r="Q26" s="48">
        <v>4000000</v>
      </c>
      <c r="R26" s="465">
        <v>4.0599999999999996</v>
      </c>
      <c r="S26" s="48">
        <v>4000000</v>
      </c>
      <c r="T26" s="465">
        <v>4.0599999999999996</v>
      </c>
      <c r="U26" s="48">
        <v>4000000</v>
      </c>
      <c r="V26" s="465">
        <v>4.0599999999999996</v>
      </c>
      <c r="W26" s="558">
        <v>4000000</v>
      </c>
      <c r="X26" s="561">
        <v>4.0599999999999996</v>
      </c>
      <c r="Y26" s="48">
        <v>4000000</v>
      </c>
      <c r="Z26" s="561">
        <v>4.0599999999999996</v>
      </c>
      <c r="AA26" s="48">
        <v>4000000</v>
      </c>
      <c r="AB26" s="561">
        <v>4.0599999999999996</v>
      </c>
      <c r="AC26" s="48">
        <v>4000000</v>
      </c>
      <c r="AD26" s="561">
        <v>4.0599999999999996</v>
      </c>
      <c r="AE26" s="48">
        <v>4000000</v>
      </c>
      <c r="AF26" s="561">
        <v>4.05</v>
      </c>
      <c r="AG26" s="48">
        <v>4000000</v>
      </c>
      <c r="AH26" s="561">
        <v>4.05</v>
      </c>
      <c r="AI26" s="48">
        <v>4000000</v>
      </c>
      <c r="AJ26" s="561">
        <v>4.05</v>
      </c>
      <c r="AK26" s="48">
        <v>4000000</v>
      </c>
      <c r="AL26" s="561">
        <v>4.05</v>
      </c>
      <c r="AM26" s="48">
        <v>4000000</v>
      </c>
      <c r="AN26" s="561">
        <v>4.05</v>
      </c>
      <c r="AO26" s="48">
        <v>4000000</v>
      </c>
      <c r="AP26" s="561">
        <v>4.05</v>
      </c>
      <c r="AQ26" s="48">
        <v>4000000</v>
      </c>
      <c r="AR26" s="561">
        <v>4.04</v>
      </c>
    </row>
    <row r="27" spans="1:44">
      <c r="A27" s="103"/>
      <c r="B27" s="107" t="s">
        <v>103</v>
      </c>
      <c r="C27" s="48">
        <v>8000000</v>
      </c>
      <c r="D27" s="465">
        <v>8.1199999999999992</v>
      </c>
      <c r="E27" s="48">
        <v>8000000</v>
      </c>
      <c r="F27" s="465">
        <v>8.11</v>
      </c>
      <c r="G27" s="48">
        <v>8000000</v>
      </c>
      <c r="H27" s="465">
        <v>8.1300000000000008</v>
      </c>
      <c r="I27" s="48">
        <v>8000000</v>
      </c>
      <c r="J27" s="465">
        <v>8.1199999999999992</v>
      </c>
      <c r="K27" s="48">
        <v>8000000</v>
      </c>
      <c r="L27" s="465">
        <v>8.14</v>
      </c>
      <c r="M27" s="48">
        <v>8000000</v>
      </c>
      <c r="N27" s="465">
        <v>8.14</v>
      </c>
      <c r="O27" s="48">
        <v>8000000</v>
      </c>
      <c r="P27" s="465">
        <v>8.1300000000000008</v>
      </c>
      <c r="Q27" s="48">
        <v>8000000</v>
      </c>
      <c r="R27" s="465">
        <v>8.1199999999999992</v>
      </c>
      <c r="S27" s="48">
        <v>8000000</v>
      </c>
      <c r="T27" s="465">
        <v>8.1199999999999992</v>
      </c>
      <c r="U27" s="48">
        <v>8000000</v>
      </c>
      <c r="V27" s="465">
        <v>8.1300000000000008</v>
      </c>
      <c r="W27" s="558">
        <v>8000000</v>
      </c>
      <c r="X27" s="561">
        <v>8.129999999999999</v>
      </c>
      <c r="Y27" s="48">
        <v>0</v>
      </c>
      <c r="Z27" s="561">
        <v>0</v>
      </c>
      <c r="AA27" s="48">
        <v>0</v>
      </c>
      <c r="AB27" s="561">
        <v>0</v>
      </c>
      <c r="AC27" s="48">
        <v>0</v>
      </c>
      <c r="AD27" s="561">
        <v>0</v>
      </c>
      <c r="AE27" s="48">
        <v>0</v>
      </c>
      <c r="AF27" s="561">
        <v>0</v>
      </c>
      <c r="AG27" s="48">
        <v>0</v>
      </c>
      <c r="AH27" s="561">
        <v>0</v>
      </c>
      <c r="AI27" s="48">
        <v>0</v>
      </c>
      <c r="AJ27" s="561">
        <v>0</v>
      </c>
      <c r="AK27" s="48">
        <v>0</v>
      </c>
      <c r="AL27" s="561">
        <v>0</v>
      </c>
      <c r="AM27" s="48">
        <v>0</v>
      </c>
      <c r="AN27" s="561">
        <v>0</v>
      </c>
      <c r="AO27" s="48">
        <v>0</v>
      </c>
      <c r="AP27" s="561">
        <v>0</v>
      </c>
      <c r="AQ27" s="48">
        <v>0</v>
      </c>
      <c r="AR27" s="561">
        <v>0</v>
      </c>
    </row>
    <row r="28" spans="1:44" ht="16.5" thickBot="1">
      <c r="A28" s="101" t="s">
        <v>47</v>
      </c>
      <c r="B28" s="56" t="s">
        <v>95</v>
      </c>
      <c r="C28" s="48">
        <v>8000000</v>
      </c>
      <c r="D28" s="465">
        <v>8.1199999999999992</v>
      </c>
      <c r="E28" s="48">
        <v>8000000</v>
      </c>
      <c r="F28" s="465">
        <v>8.11</v>
      </c>
      <c r="G28" s="48">
        <v>8000000</v>
      </c>
      <c r="H28" s="465">
        <v>8.1300000000000008</v>
      </c>
      <c r="I28" s="48">
        <v>8000000</v>
      </c>
      <c r="J28" s="465">
        <v>8.1199999999999992</v>
      </c>
      <c r="K28" s="48">
        <v>8000000</v>
      </c>
      <c r="L28" s="465">
        <v>8.14</v>
      </c>
      <c r="M28" s="48">
        <v>8000000</v>
      </c>
      <c r="N28" s="465">
        <v>8.14</v>
      </c>
      <c r="O28" s="48">
        <v>8000000</v>
      </c>
      <c r="P28" s="465">
        <v>8.1300000000000008</v>
      </c>
      <c r="Q28" s="48">
        <v>8000000</v>
      </c>
      <c r="R28" s="465">
        <v>8.1199999999999992</v>
      </c>
      <c r="S28" s="48">
        <v>8000000</v>
      </c>
      <c r="T28" s="465">
        <v>8.1199999999999992</v>
      </c>
      <c r="U28" s="48">
        <v>8000000</v>
      </c>
      <c r="V28" s="465">
        <v>8.1300000000000008</v>
      </c>
      <c r="W28" s="558">
        <v>8000000</v>
      </c>
      <c r="X28" s="561">
        <v>8.1199999999999992</v>
      </c>
      <c r="Y28" s="48">
        <v>8000000</v>
      </c>
      <c r="Z28" s="561">
        <v>8.1199999999999992</v>
      </c>
      <c r="AA28" s="48">
        <v>8000000</v>
      </c>
      <c r="AB28" s="561">
        <v>8.11</v>
      </c>
      <c r="AC28" s="48">
        <v>8000000</v>
      </c>
      <c r="AD28" s="561">
        <v>8.11</v>
      </c>
      <c r="AE28" s="48">
        <v>8000000</v>
      </c>
      <c r="AF28" s="561">
        <v>8.11</v>
      </c>
      <c r="AG28" s="48">
        <v>8000000</v>
      </c>
      <c r="AH28" s="561">
        <v>8.1</v>
      </c>
      <c r="AI28" s="48">
        <v>8000000</v>
      </c>
      <c r="AJ28" s="561">
        <v>8.1</v>
      </c>
      <c r="AK28" s="48">
        <v>8000000</v>
      </c>
      <c r="AL28" s="561">
        <v>8.09</v>
      </c>
      <c r="AM28" s="48">
        <v>8000000</v>
      </c>
      <c r="AN28" s="561">
        <v>8.09</v>
      </c>
      <c r="AO28" s="48">
        <v>8000000</v>
      </c>
      <c r="AP28" s="561">
        <v>8.09</v>
      </c>
      <c r="AQ28" s="48">
        <v>8000000</v>
      </c>
      <c r="AR28" s="561">
        <v>8.08</v>
      </c>
    </row>
    <row r="29" spans="1:44" ht="16.5" thickBot="1">
      <c r="A29" s="905" t="s">
        <v>126</v>
      </c>
      <c r="B29" s="905"/>
      <c r="C29" s="414">
        <f t="shared" ref="C29:J29" si="15">SUM(C22:C28)</f>
        <v>26542983.460000001</v>
      </c>
      <c r="D29" s="414">
        <f t="shared" si="15"/>
        <v>26.919999999999995</v>
      </c>
      <c r="E29" s="414">
        <f t="shared" si="15"/>
        <v>26481114.420000002</v>
      </c>
      <c r="F29" s="414">
        <f t="shared" si="15"/>
        <v>26.86</v>
      </c>
      <c r="G29" s="414">
        <f t="shared" si="15"/>
        <v>26243591.379999999</v>
      </c>
      <c r="H29" s="414">
        <f t="shared" si="15"/>
        <v>26.67</v>
      </c>
      <c r="I29" s="414">
        <f t="shared" si="15"/>
        <v>26359650.039999999</v>
      </c>
      <c r="J29" s="414">
        <f t="shared" si="15"/>
        <v>26.769999999999996</v>
      </c>
      <c r="K29" s="414">
        <f t="shared" ref="K29:R29" si="16">SUM(K22:K28)</f>
        <v>26116717.719999999</v>
      </c>
      <c r="L29" s="414">
        <f t="shared" si="16"/>
        <v>26.580000000000002</v>
      </c>
      <c r="M29" s="414">
        <f t="shared" si="16"/>
        <v>26134801.359999999</v>
      </c>
      <c r="N29" s="414">
        <f t="shared" si="16"/>
        <v>26.580000000000002</v>
      </c>
      <c r="O29" s="414">
        <f t="shared" si="16"/>
        <v>26122067.850000001</v>
      </c>
      <c r="P29" s="414">
        <f t="shared" si="16"/>
        <v>26.560000000000002</v>
      </c>
      <c r="Q29" s="414">
        <f t="shared" si="16"/>
        <v>26122067.850000001</v>
      </c>
      <c r="R29" s="414">
        <f t="shared" si="16"/>
        <v>26.529999999999994</v>
      </c>
      <c r="S29" s="414">
        <f t="shared" ref="S29:Z29" si="17">SUM(S22:S28)</f>
        <v>26122067.850000001</v>
      </c>
      <c r="T29" s="414">
        <f t="shared" si="17"/>
        <v>26.519999999999996</v>
      </c>
      <c r="U29" s="414">
        <f t="shared" si="17"/>
        <v>26059341.5</v>
      </c>
      <c r="V29" s="414">
        <f t="shared" si="17"/>
        <v>26.480000000000004</v>
      </c>
      <c r="W29" s="414">
        <f t="shared" si="17"/>
        <v>26032200.899999999</v>
      </c>
      <c r="X29" s="414">
        <f t="shared" si="17"/>
        <v>26.439999999999998</v>
      </c>
      <c r="Y29" s="414">
        <f t="shared" si="17"/>
        <v>26097774.670000002</v>
      </c>
      <c r="Z29" s="414">
        <f t="shared" si="17"/>
        <v>26.479999999999997</v>
      </c>
      <c r="AA29" s="414">
        <f t="shared" ref="AA29:AH29" si="18">SUM(AA22:AA28)</f>
        <v>26104954.670000002</v>
      </c>
      <c r="AB29" s="414">
        <f t="shared" si="18"/>
        <v>26.47</v>
      </c>
      <c r="AC29" s="414">
        <f t="shared" si="18"/>
        <v>26115554.670000002</v>
      </c>
      <c r="AD29" s="414">
        <f t="shared" si="18"/>
        <v>26.47</v>
      </c>
      <c r="AE29" s="414">
        <f t="shared" si="18"/>
        <v>26265134.670000002</v>
      </c>
      <c r="AF29" s="414">
        <f t="shared" si="18"/>
        <v>26.61</v>
      </c>
      <c r="AG29" s="414">
        <f t="shared" si="18"/>
        <v>26265134.670000002</v>
      </c>
      <c r="AH29" s="414">
        <f t="shared" si="18"/>
        <v>26.6</v>
      </c>
      <c r="AI29" s="414">
        <f t="shared" ref="AI29:AN29" si="19">SUM(AI22:AI28)</f>
        <v>26265134.670000002</v>
      </c>
      <c r="AJ29" s="414">
        <f t="shared" si="19"/>
        <v>26.590000000000003</v>
      </c>
      <c r="AK29" s="414">
        <f t="shared" si="19"/>
        <v>26271384.829999998</v>
      </c>
      <c r="AL29" s="414">
        <f t="shared" si="19"/>
        <v>26.57</v>
      </c>
      <c r="AM29" s="414">
        <f t="shared" si="19"/>
        <v>26271384.829999998</v>
      </c>
      <c r="AN29" s="414">
        <f t="shared" si="19"/>
        <v>26.57</v>
      </c>
      <c r="AO29" s="414">
        <f>SUM(AO22:AO28)</f>
        <v>26732658.259999998</v>
      </c>
      <c r="AP29" s="414">
        <f>SUM(AP22:AP28)</f>
        <v>27.03</v>
      </c>
      <c r="AQ29" s="414">
        <f>SUM(AQ22:AQ28)</f>
        <v>26830245.850000001</v>
      </c>
      <c r="AR29" s="414">
        <f>SUM(AR22:AR28)</f>
        <v>27.1</v>
      </c>
    </row>
    <row r="30" spans="1:44" ht="16.5" thickBot="1">
      <c r="A30" s="906" t="s">
        <v>48</v>
      </c>
      <c r="B30" s="907"/>
      <c r="C30" s="416"/>
      <c r="D30" s="507"/>
      <c r="E30" s="416"/>
      <c r="F30" s="507"/>
      <c r="G30" s="416"/>
      <c r="H30" s="507"/>
      <c r="I30" s="416"/>
      <c r="J30" s="507"/>
      <c r="K30" s="416"/>
      <c r="L30" s="507"/>
      <c r="M30" s="416"/>
      <c r="N30" s="507"/>
      <c r="O30" s="416"/>
      <c r="P30" s="507"/>
      <c r="Q30" s="416"/>
      <c r="R30" s="507"/>
      <c r="S30" s="416"/>
      <c r="T30" s="507"/>
      <c r="U30" s="416"/>
      <c r="V30" s="507"/>
      <c r="W30" s="416"/>
      <c r="X30" s="507"/>
      <c r="Y30" s="416"/>
      <c r="Z30" s="507"/>
      <c r="AA30" s="416"/>
      <c r="AB30" s="507"/>
      <c r="AC30" s="416"/>
      <c r="AD30" s="507"/>
      <c r="AE30" s="416"/>
      <c r="AF30" s="507"/>
      <c r="AG30" s="416"/>
      <c r="AH30" s="507"/>
      <c r="AI30" s="416"/>
      <c r="AJ30" s="507"/>
      <c r="AK30" s="416"/>
      <c r="AL30" s="507"/>
      <c r="AM30" s="416"/>
      <c r="AN30" s="507"/>
      <c r="AO30" s="416"/>
      <c r="AP30" s="507"/>
      <c r="AQ30" s="416"/>
      <c r="AR30" s="507"/>
    </row>
    <row r="31" spans="1:44" ht="16.5" thickBot="1">
      <c r="A31" s="908" t="s">
        <v>126</v>
      </c>
      <c r="B31" s="908"/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  <c r="AC31" s="418"/>
      <c r="AD31" s="418"/>
      <c r="AE31" s="418"/>
      <c r="AF31" s="418"/>
      <c r="AG31" s="418"/>
      <c r="AH31" s="418"/>
      <c r="AI31" s="418"/>
      <c r="AJ31" s="418"/>
      <c r="AK31" s="418"/>
      <c r="AL31" s="418"/>
      <c r="AM31" s="418"/>
      <c r="AN31" s="418"/>
      <c r="AO31" s="418"/>
      <c r="AP31" s="418"/>
      <c r="AQ31" s="418"/>
      <c r="AR31" s="418"/>
    </row>
    <row r="32" spans="1:44">
      <c r="A32" s="114" t="s">
        <v>67</v>
      </c>
      <c r="B32" s="115" t="s">
        <v>74</v>
      </c>
      <c r="C32" s="508"/>
      <c r="D32" s="508"/>
      <c r="E32" s="508">
        <v>300</v>
      </c>
      <c r="F32" s="508"/>
      <c r="G32" s="508">
        <v>300</v>
      </c>
      <c r="H32" s="508"/>
      <c r="I32" s="508">
        <v>300</v>
      </c>
      <c r="J32" s="508"/>
      <c r="K32" s="508">
        <v>300</v>
      </c>
      <c r="L32" s="508"/>
      <c r="M32" s="508">
        <v>300</v>
      </c>
      <c r="N32" s="508"/>
      <c r="O32" s="508">
        <v>300</v>
      </c>
      <c r="P32" s="508"/>
      <c r="Q32" s="508">
        <v>300</v>
      </c>
      <c r="R32" s="508"/>
      <c r="S32" s="508">
        <v>300</v>
      </c>
      <c r="T32" s="508"/>
      <c r="U32" s="508">
        <v>300</v>
      </c>
      <c r="V32" s="508"/>
      <c r="W32" s="508">
        <v>300</v>
      </c>
      <c r="X32" s="508"/>
      <c r="Y32" s="508">
        <v>300</v>
      </c>
      <c r="Z32" s="508"/>
      <c r="AA32" s="508">
        <v>300</v>
      </c>
      <c r="AB32" s="508"/>
      <c r="AC32" s="508">
        <v>300</v>
      </c>
      <c r="AD32" s="508"/>
      <c r="AE32" s="508">
        <v>300</v>
      </c>
      <c r="AF32" s="508"/>
      <c r="AG32" s="508">
        <v>300</v>
      </c>
      <c r="AH32" s="508"/>
      <c r="AI32" s="508">
        <v>300</v>
      </c>
      <c r="AJ32" s="508"/>
      <c r="AK32" s="508">
        <v>300</v>
      </c>
      <c r="AL32" s="508"/>
      <c r="AM32" s="508">
        <v>300</v>
      </c>
      <c r="AN32" s="508"/>
      <c r="AO32" s="508">
        <v>300</v>
      </c>
      <c r="AP32" s="508"/>
      <c r="AQ32" s="508"/>
      <c r="AR32" s="508"/>
    </row>
    <row r="33" spans="1:44" ht="48" thickBot="1">
      <c r="A33" s="122" t="s">
        <v>58</v>
      </c>
      <c r="B33" s="123" t="s">
        <v>75</v>
      </c>
      <c r="C33" s="405">
        <v>77442.41</v>
      </c>
      <c r="D33" s="510">
        <v>0.08</v>
      </c>
      <c r="E33" s="405">
        <v>78421.100000000006</v>
      </c>
      <c r="F33" s="510">
        <v>0.08</v>
      </c>
      <c r="G33" s="405">
        <v>81357.17</v>
      </c>
      <c r="H33" s="510">
        <v>0.08</v>
      </c>
      <c r="I33" s="405">
        <v>82335.86</v>
      </c>
      <c r="J33" s="510">
        <v>0.08</v>
      </c>
      <c r="K33" s="405">
        <v>83314.539999999994</v>
      </c>
      <c r="L33" s="510">
        <v>0.08</v>
      </c>
      <c r="M33" s="405">
        <v>84293.23</v>
      </c>
      <c r="N33" s="510">
        <v>0.09</v>
      </c>
      <c r="O33" s="405">
        <v>85271.92</v>
      </c>
      <c r="P33" s="510">
        <v>0.09</v>
      </c>
      <c r="Q33" s="405">
        <v>88207.99</v>
      </c>
      <c r="R33" s="510">
        <v>0.09</v>
      </c>
      <c r="S33" s="405">
        <v>89186.68</v>
      </c>
      <c r="T33" s="510">
        <v>0.09</v>
      </c>
      <c r="U33" s="405">
        <v>90165.36</v>
      </c>
      <c r="V33" s="510">
        <v>0.09</v>
      </c>
      <c r="W33" s="562">
        <v>91144.05</v>
      </c>
      <c r="X33" s="510">
        <v>0.09</v>
      </c>
      <c r="Y33" s="405">
        <v>92122.74</v>
      </c>
      <c r="Z33" s="510">
        <v>0.09</v>
      </c>
      <c r="AA33" s="405">
        <v>95058.81</v>
      </c>
      <c r="AB33" s="510">
        <v>0.1</v>
      </c>
      <c r="AC33" s="405">
        <v>96037.49</v>
      </c>
      <c r="AD33" s="510">
        <v>0.1</v>
      </c>
      <c r="AE33" s="405">
        <v>97016.18</v>
      </c>
      <c r="AF33" s="510">
        <v>0.1</v>
      </c>
      <c r="AG33" s="405">
        <v>97994.87</v>
      </c>
      <c r="AH33" s="510">
        <v>0.1</v>
      </c>
      <c r="AI33" s="405">
        <v>98973.56</v>
      </c>
      <c r="AJ33" s="510">
        <v>0.1</v>
      </c>
      <c r="AK33" s="405">
        <v>101909.63</v>
      </c>
      <c r="AL33" s="510">
        <v>0.1</v>
      </c>
      <c r="AM33" s="405">
        <v>102888.31</v>
      </c>
      <c r="AN33" s="510">
        <v>0.1</v>
      </c>
      <c r="AO33" s="405">
        <v>103867</v>
      </c>
      <c r="AP33" s="510">
        <v>0.1</v>
      </c>
      <c r="AQ33" s="405">
        <v>104845.69</v>
      </c>
      <c r="AR33" s="510">
        <v>0.11</v>
      </c>
    </row>
    <row r="34" spans="1:44" ht="16.5" thickBot="1">
      <c r="A34" s="122" t="s">
        <v>104</v>
      </c>
      <c r="B34" s="123" t="s">
        <v>57</v>
      </c>
      <c r="C34" s="445">
        <v>3182846.72</v>
      </c>
      <c r="D34" s="512">
        <v>3.23</v>
      </c>
      <c r="E34" s="445">
        <v>3179102.19</v>
      </c>
      <c r="F34" s="512">
        <v>3.23</v>
      </c>
      <c r="G34" s="445">
        <v>3167868.61</v>
      </c>
      <c r="H34" s="512">
        <v>3.22</v>
      </c>
      <c r="I34" s="445">
        <v>3164124.09</v>
      </c>
      <c r="J34" s="512">
        <v>3.21</v>
      </c>
      <c r="K34" s="445">
        <v>3160379.56</v>
      </c>
      <c r="L34" s="512">
        <v>3.22</v>
      </c>
      <c r="M34" s="445">
        <v>3156635.04</v>
      </c>
      <c r="N34" s="512">
        <v>3.21</v>
      </c>
      <c r="O34" s="445">
        <v>3152890.51</v>
      </c>
      <c r="P34" s="512">
        <v>3.21</v>
      </c>
      <c r="Q34" s="445">
        <v>3141656.93</v>
      </c>
      <c r="R34" s="512">
        <v>3.19</v>
      </c>
      <c r="S34" s="445">
        <v>3137912.41</v>
      </c>
      <c r="T34" s="512">
        <v>3.18</v>
      </c>
      <c r="U34" s="445">
        <v>3134167.88</v>
      </c>
      <c r="V34" s="512">
        <v>3.18</v>
      </c>
      <c r="W34" s="566">
        <v>3130423.36</v>
      </c>
      <c r="X34" s="512">
        <v>3.18</v>
      </c>
      <c r="Y34" s="445">
        <v>3126678.83</v>
      </c>
      <c r="Z34" s="512">
        <v>3.17</v>
      </c>
      <c r="AA34" s="445">
        <v>3115445.26</v>
      </c>
      <c r="AB34" s="512">
        <v>3.16</v>
      </c>
      <c r="AC34" s="445">
        <v>3111700.73</v>
      </c>
      <c r="AD34" s="512">
        <v>3.15</v>
      </c>
      <c r="AE34" s="445">
        <v>3107956.2</v>
      </c>
      <c r="AF34" s="512">
        <v>3.15</v>
      </c>
      <c r="AG34" s="445">
        <v>3104211.68</v>
      </c>
      <c r="AH34" s="512">
        <v>3.14</v>
      </c>
      <c r="AI34" s="445">
        <v>3100467.15</v>
      </c>
      <c r="AJ34" s="512">
        <v>3.14</v>
      </c>
      <c r="AK34" s="445">
        <v>3089233.58</v>
      </c>
      <c r="AL34" s="512">
        <v>3.12</v>
      </c>
      <c r="AM34" s="445">
        <v>3085489.05</v>
      </c>
      <c r="AN34" s="512">
        <v>3.12</v>
      </c>
      <c r="AO34" s="445">
        <v>3081744.53</v>
      </c>
      <c r="AP34" s="512">
        <v>3.12</v>
      </c>
      <c r="AQ34" s="445">
        <v>3078000</v>
      </c>
      <c r="AR34" s="512">
        <v>3.11</v>
      </c>
    </row>
    <row r="35" spans="1:44" ht="16.5" thickBot="1">
      <c r="A35" s="122" t="s">
        <v>29</v>
      </c>
      <c r="B35" s="123" t="s">
        <v>57</v>
      </c>
      <c r="C35" s="513"/>
      <c r="D35" s="514"/>
      <c r="E35" s="513"/>
      <c r="F35" s="514"/>
      <c r="G35" s="513"/>
      <c r="H35" s="514"/>
      <c r="I35" s="513"/>
      <c r="J35" s="514"/>
      <c r="K35" s="513"/>
      <c r="L35" s="514"/>
      <c r="M35" s="513"/>
      <c r="N35" s="514"/>
      <c r="O35" s="513"/>
      <c r="P35" s="514"/>
      <c r="Q35" s="513"/>
      <c r="R35" s="514"/>
      <c r="S35" s="513"/>
      <c r="T35" s="514"/>
      <c r="U35" s="513"/>
      <c r="V35" s="514"/>
      <c r="W35" s="513"/>
      <c r="X35" s="514"/>
      <c r="Y35" s="513"/>
      <c r="Z35" s="514"/>
      <c r="AA35" s="513"/>
      <c r="AB35" s="514"/>
      <c r="AC35" s="513"/>
      <c r="AD35" s="514"/>
      <c r="AE35" s="513"/>
      <c r="AF35" s="514"/>
      <c r="AG35" s="513"/>
      <c r="AH35" s="514"/>
      <c r="AI35" s="513"/>
      <c r="AJ35" s="514"/>
      <c r="AK35" s="513"/>
      <c r="AL35" s="514"/>
      <c r="AM35" s="513"/>
      <c r="AN35" s="514"/>
      <c r="AO35" s="513"/>
      <c r="AP35" s="514"/>
      <c r="AQ35" s="513"/>
      <c r="AR35" s="514"/>
    </row>
    <row r="36" spans="1:44" ht="16.5" thickBot="1">
      <c r="A36" s="122" t="s">
        <v>37</v>
      </c>
      <c r="B36" s="123" t="s">
        <v>57</v>
      </c>
      <c r="C36" s="513"/>
      <c r="D36" s="514"/>
      <c r="E36" s="513"/>
      <c r="F36" s="514"/>
      <c r="G36" s="513"/>
      <c r="H36" s="514"/>
      <c r="I36" s="513"/>
      <c r="J36" s="514"/>
      <c r="K36" s="513"/>
      <c r="L36" s="514"/>
      <c r="M36" s="513"/>
      <c r="N36" s="514"/>
      <c r="O36" s="513"/>
      <c r="P36" s="514"/>
      <c r="Q36" s="513"/>
      <c r="R36" s="514"/>
      <c r="S36" s="513"/>
      <c r="T36" s="514"/>
      <c r="U36" s="513"/>
      <c r="V36" s="514"/>
      <c r="W36" s="513"/>
      <c r="X36" s="514"/>
      <c r="Y36" s="513"/>
      <c r="Z36" s="514"/>
      <c r="AA36" s="513"/>
      <c r="AB36" s="514"/>
      <c r="AC36" s="513"/>
      <c r="AD36" s="514"/>
      <c r="AE36" s="513"/>
      <c r="AF36" s="514"/>
      <c r="AG36" s="513"/>
      <c r="AH36" s="514"/>
      <c r="AI36" s="513"/>
      <c r="AJ36" s="514"/>
      <c r="AK36" s="513"/>
      <c r="AL36" s="514"/>
      <c r="AM36" s="513"/>
      <c r="AN36" s="514"/>
      <c r="AO36" s="513"/>
      <c r="AP36" s="514"/>
      <c r="AQ36" s="513"/>
      <c r="AR36" s="514"/>
    </row>
    <row r="37" spans="1:44">
      <c r="A37" s="122" t="s">
        <v>68</v>
      </c>
      <c r="B37" s="123" t="s">
        <v>57</v>
      </c>
      <c r="C37" s="515">
        <v>845531.3</v>
      </c>
      <c r="D37" s="512">
        <v>0.85</v>
      </c>
      <c r="E37" s="515">
        <v>844619.26</v>
      </c>
      <c r="F37" s="512">
        <v>0.85</v>
      </c>
      <c r="G37" s="515">
        <v>841883.15</v>
      </c>
      <c r="H37" s="512">
        <v>0.85</v>
      </c>
      <c r="I37" s="515">
        <v>840971.11</v>
      </c>
      <c r="J37" s="512">
        <v>0.85</v>
      </c>
      <c r="K37" s="515">
        <v>840059.07</v>
      </c>
      <c r="L37" s="512">
        <v>0.85</v>
      </c>
      <c r="M37" s="515">
        <v>839147.02999999991</v>
      </c>
      <c r="N37" s="512">
        <v>0.85</v>
      </c>
      <c r="O37" s="515">
        <v>838235</v>
      </c>
      <c r="P37" s="512">
        <v>0.85</v>
      </c>
      <c r="Q37" s="515">
        <v>835498.88000000012</v>
      </c>
      <c r="R37" s="512">
        <v>0.84</v>
      </c>
      <c r="S37" s="515">
        <v>834586.85</v>
      </c>
      <c r="T37" s="512">
        <v>0.84</v>
      </c>
      <c r="U37" s="515">
        <v>833674.81</v>
      </c>
      <c r="V37" s="512">
        <v>0.85</v>
      </c>
      <c r="W37" s="567">
        <v>832762.77</v>
      </c>
      <c r="X37" s="512">
        <v>0.84</v>
      </c>
      <c r="Y37" s="479">
        <v>831850.73</v>
      </c>
      <c r="Z37" s="512">
        <v>0.84</v>
      </c>
      <c r="AA37" s="479">
        <v>829114.61999999988</v>
      </c>
      <c r="AB37" s="512">
        <v>0.84</v>
      </c>
      <c r="AC37" s="479">
        <v>828202.59</v>
      </c>
      <c r="AD37" s="512">
        <v>0.84</v>
      </c>
      <c r="AE37" s="479">
        <v>827290.55</v>
      </c>
      <c r="AF37" s="512">
        <v>0.84</v>
      </c>
      <c r="AG37" s="479">
        <v>826378.51</v>
      </c>
      <c r="AH37" s="512">
        <v>0.84</v>
      </c>
      <c r="AI37" s="479">
        <v>825466.47000000009</v>
      </c>
      <c r="AJ37" s="512">
        <v>0.84</v>
      </c>
      <c r="AK37" s="479">
        <v>822730.36</v>
      </c>
      <c r="AL37" s="512">
        <v>0.84</v>
      </c>
      <c r="AM37" s="479">
        <v>821818.33000000007</v>
      </c>
      <c r="AN37" s="512">
        <v>0.84</v>
      </c>
      <c r="AO37" s="479">
        <v>820906.29</v>
      </c>
      <c r="AP37" s="512">
        <v>0.84</v>
      </c>
      <c r="AQ37" s="479">
        <v>819994.23999999987</v>
      </c>
      <c r="AR37" s="512">
        <v>0.84</v>
      </c>
    </row>
    <row r="38" spans="1:44">
      <c r="A38" s="129" t="s">
        <v>69</v>
      </c>
      <c r="B38" s="123" t="s">
        <v>57</v>
      </c>
      <c r="C38" s="516"/>
      <c r="D38" s="510"/>
      <c r="E38" s="516"/>
      <c r="F38" s="510"/>
      <c r="G38" s="516"/>
      <c r="H38" s="510"/>
      <c r="I38" s="516"/>
      <c r="J38" s="510"/>
      <c r="K38" s="516"/>
      <c r="L38" s="510"/>
      <c r="M38" s="516"/>
      <c r="N38" s="510"/>
      <c r="O38" s="516"/>
      <c r="P38" s="510"/>
      <c r="Q38" s="516"/>
      <c r="R38" s="510"/>
      <c r="S38" s="516"/>
      <c r="T38" s="510"/>
      <c r="U38" s="516"/>
      <c r="V38" s="510"/>
      <c r="W38" s="516"/>
      <c r="X38" s="510"/>
      <c r="Y38" s="516"/>
      <c r="Z38" s="510"/>
      <c r="AA38" s="516"/>
      <c r="AB38" s="510"/>
      <c r="AC38" s="516"/>
      <c r="AD38" s="510"/>
      <c r="AE38" s="516"/>
      <c r="AF38" s="510"/>
      <c r="AG38" s="516"/>
      <c r="AH38" s="510"/>
      <c r="AI38" s="516"/>
      <c r="AJ38" s="510"/>
      <c r="AK38" s="516"/>
      <c r="AL38" s="510"/>
      <c r="AM38" s="516"/>
      <c r="AN38" s="510"/>
      <c r="AO38" s="516"/>
      <c r="AP38" s="510"/>
      <c r="AQ38" s="516"/>
      <c r="AR38" s="510"/>
    </row>
    <row r="39" spans="1:44" ht="48" thickBot="1">
      <c r="A39" s="122" t="s">
        <v>70</v>
      </c>
      <c r="B39" s="123" t="s">
        <v>76</v>
      </c>
      <c r="C39" s="533">
        <v>2706400</v>
      </c>
      <c r="D39" s="518">
        <v>2.75</v>
      </c>
      <c r="E39" s="533">
        <v>2706400</v>
      </c>
      <c r="F39" s="518">
        <v>2.75</v>
      </c>
      <c r="G39" s="533">
        <v>2706400</v>
      </c>
      <c r="H39" s="518">
        <v>2.75</v>
      </c>
      <c r="I39" s="544">
        <v>2606900</v>
      </c>
      <c r="J39" s="518">
        <v>2.65</v>
      </c>
      <c r="K39" s="544">
        <v>2606900</v>
      </c>
      <c r="L39" s="518">
        <v>2.65</v>
      </c>
      <c r="M39" s="544">
        <v>2606900</v>
      </c>
      <c r="N39" s="518">
        <v>2.65</v>
      </c>
      <c r="O39" s="544">
        <v>2606900</v>
      </c>
      <c r="P39" s="518">
        <v>2.65</v>
      </c>
      <c r="Q39" s="544">
        <v>2606900</v>
      </c>
      <c r="R39" s="518">
        <v>2.65</v>
      </c>
      <c r="S39" s="544">
        <v>2606900</v>
      </c>
      <c r="T39" s="518">
        <v>2.65</v>
      </c>
      <c r="U39" s="544">
        <v>2606900</v>
      </c>
      <c r="V39" s="518">
        <v>2.65</v>
      </c>
      <c r="W39" s="544">
        <v>2606900</v>
      </c>
      <c r="X39" s="518">
        <v>2.65</v>
      </c>
      <c r="Y39" s="544">
        <v>2606900</v>
      </c>
      <c r="Z39" s="518">
        <v>2.65</v>
      </c>
      <c r="AA39" s="544">
        <v>2606900</v>
      </c>
      <c r="AB39" s="518">
        <v>2.64</v>
      </c>
      <c r="AC39" s="544">
        <v>2606900</v>
      </c>
      <c r="AD39" s="518">
        <v>2.65</v>
      </c>
      <c r="AE39" s="544">
        <v>2606900</v>
      </c>
      <c r="AF39" s="518">
        <v>2.64</v>
      </c>
      <c r="AG39" s="544">
        <v>2606900</v>
      </c>
      <c r="AH39" s="518">
        <v>2.65</v>
      </c>
      <c r="AI39" s="544">
        <v>2606900</v>
      </c>
      <c r="AJ39" s="518">
        <v>2.65</v>
      </c>
      <c r="AK39" s="544">
        <v>2606900</v>
      </c>
      <c r="AL39" s="518">
        <v>2.64</v>
      </c>
      <c r="AM39" s="544">
        <v>2606900</v>
      </c>
      <c r="AN39" s="518">
        <v>2.64</v>
      </c>
      <c r="AO39" s="544">
        <v>2606900</v>
      </c>
      <c r="AP39" s="518">
        <v>2.63</v>
      </c>
      <c r="AQ39" s="544">
        <v>2606900</v>
      </c>
      <c r="AR39" s="518">
        <v>2.63</v>
      </c>
    </row>
    <row r="40" spans="1:44" ht="47.25">
      <c r="A40" s="122" t="s">
        <v>71</v>
      </c>
      <c r="B40" s="123" t="s">
        <v>57</v>
      </c>
      <c r="C40" s="513"/>
      <c r="D40" s="514"/>
      <c r="E40" s="513"/>
      <c r="F40" s="514"/>
      <c r="G40" s="513"/>
      <c r="H40" s="514"/>
      <c r="I40" s="513"/>
      <c r="J40" s="514"/>
      <c r="K40" s="513"/>
      <c r="L40" s="514"/>
      <c r="M40" s="513"/>
      <c r="N40" s="514"/>
      <c r="O40" s="513"/>
      <c r="P40" s="514"/>
      <c r="Q40" s="513"/>
      <c r="R40" s="514"/>
      <c r="S40" s="513"/>
      <c r="T40" s="514"/>
      <c r="U40" s="513"/>
      <c r="V40" s="514"/>
      <c r="W40" s="513"/>
      <c r="X40" s="514"/>
      <c r="Y40" s="513"/>
      <c r="Z40" s="514"/>
      <c r="AA40" s="513"/>
      <c r="AB40" s="514"/>
      <c r="AC40" s="513"/>
      <c r="AD40" s="514"/>
      <c r="AE40" s="513"/>
      <c r="AF40" s="514"/>
      <c r="AG40" s="513"/>
      <c r="AH40" s="514"/>
      <c r="AI40" s="513"/>
      <c r="AJ40" s="514"/>
      <c r="AK40" s="513"/>
      <c r="AL40" s="514"/>
      <c r="AM40" s="513"/>
      <c r="AN40" s="514"/>
      <c r="AO40" s="513"/>
      <c r="AP40" s="514"/>
      <c r="AQ40" s="513"/>
      <c r="AR40" s="514"/>
    </row>
    <row r="41" spans="1:44" ht="16.5" thickBot="1">
      <c r="A41" s="122" t="s">
        <v>49</v>
      </c>
      <c r="B41" s="123" t="s">
        <v>50</v>
      </c>
      <c r="C41" s="405">
        <v>4336.08</v>
      </c>
      <c r="D41" s="518">
        <v>0</v>
      </c>
      <c r="E41" s="405">
        <v>4336.08</v>
      </c>
      <c r="F41" s="518">
        <v>0</v>
      </c>
      <c r="G41" s="405">
        <v>4336.08</v>
      </c>
      <c r="H41" s="518">
        <v>0</v>
      </c>
      <c r="I41" s="405">
        <v>4336.08</v>
      </c>
      <c r="J41" s="518">
        <v>0</v>
      </c>
      <c r="K41" s="405">
        <v>5145.3</v>
      </c>
      <c r="L41" s="518">
        <v>0.01</v>
      </c>
      <c r="M41" s="439">
        <v>6074.63</v>
      </c>
      <c r="N41" s="518">
        <v>0.01</v>
      </c>
      <c r="O41" s="439">
        <v>6372.43</v>
      </c>
      <c r="P41" s="518">
        <v>0.01</v>
      </c>
      <c r="Q41" s="439">
        <v>6372.43</v>
      </c>
      <c r="R41" s="518">
        <v>0.01</v>
      </c>
      <c r="S41" s="439">
        <v>6372.43</v>
      </c>
      <c r="T41" s="518">
        <v>0.01</v>
      </c>
      <c r="U41" s="439">
        <v>5081.26</v>
      </c>
      <c r="V41" s="518">
        <v>0.01</v>
      </c>
      <c r="W41" s="568">
        <v>5368.74</v>
      </c>
      <c r="X41" s="518">
        <v>0.01</v>
      </c>
      <c r="Y41" s="578">
        <v>5368.74</v>
      </c>
      <c r="Z41" s="518">
        <v>0.01</v>
      </c>
      <c r="AA41" s="578">
        <v>5368.74</v>
      </c>
      <c r="AB41" s="518">
        <v>0.01</v>
      </c>
      <c r="AC41" s="439">
        <v>13811.38</v>
      </c>
      <c r="AD41" s="518">
        <v>0.01</v>
      </c>
      <c r="AE41" s="439">
        <v>13811.38</v>
      </c>
      <c r="AF41" s="518">
        <v>0.01</v>
      </c>
      <c r="AG41" s="439">
        <v>13811.38</v>
      </c>
      <c r="AH41" s="518">
        <v>0.01</v>
      </c>
      <c r="AI41" s="439">
        <v>13811.38</v>
      </c>
      <c r="AJ41" s="518">
        <v>0.01</v>
      </c>
      <c r="AK41" s="439">
        <v>13811.38</v>
      </c>
      <c r="AL41" s="518">
        <v>0.01</v>
      </c>
      <c r="AM41" s="439">
        <v>13811.38</v>
      </c>
      <c r="AN41" s="518">
        <v>0.01</v>
      </c>
      <c r="AO41" s="439">
        <v>13811.38</v>
      </c>
      <c r="AP41" s="518">
        <v>0.01</v>
      </c>
      <c r="AQ41" s="405">
        <v>3497.59</v>
      </c>
      <c r="AR41" s="518">
        <v>0</v>
      </c>
    </row>
    <row r="42" spans="1:44" ht="48" thickBot="1">
      <c r="A42" s="122" t="s">
        <v>56</v>
      </c>
      <c r="B42" s="123" t="s">
        <v>77</v>
      </c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439">
        <v>10366.200000000001</v>
      </c>
      <c r="P42" s="514">
        <v>0.01</v>
      </c>
      <c r="Q42" s="439">
        <v>10366.200000000001</v>
      </c>
      <c r="R42" s="514">
        <v>0.01</v>
      </c>
      <c r="S42" s="439">
        <v>10366.200000000001</v>
      </c>
      <c r="T42" s="514">
        <v>0.01</v>
      </c>
      <c r="U42" s="439">
        <v>10366.200000000001</v>
      </c>
      <c r="V42" s="514">
        <v>0.01</v>
      </c>
      <c r="W42" s="439">
        <v>10366.200000000001</v>
      </c>
      <c r="X42" s="514">
        <v>0.01</v>
      </c>
      <c r="Y42" s="439">
        <v>10366.200000000001</v>
      </c>
      <c r="Z42" s="514">
        <v>0.01</v>
      </c>
      <c r="AA42" s="439">
        <v>10366.200000000001</v>
      </c>
      <c r="AB42" s="514">
        <v>0.01</v>
      </c>
      <c r="AC42" s="439">
        <v>10366.200000000001</v>
      </c>
      <c r="AD42" s="514">
        <v>0.01</v>
      </c>
      <c r="AE42" s="439">
        <v>10366.200000000001</v>
      </c>
      <c r="AF42" s="514">
        <v>0.01</v>
      </c>
      <c r="AG42" s="439">
        <v>10366.200000000001</v>
      </c>
      <c r="AH42" s="514">
        <v>0.01</v>
      </c>
      <c r="AI42" s="439">
        <v>10366.200000000001</v>
      </c>
      <c r="AJ42" s="514">
        <v>0.01</v>
      </c>
      <c r="AK42" s="439">
        <v>10366.200000000001</v>
      </c>
      <c r="AL42" s="514">
        <v>0.01</v>
      </c>
      <c r="AM42" s="439">
        <v>10366.200000000001</v>
      </c>
      <c r="AN42" s="514">
        <v>0.01</v>
      </c>
      <c r="AO42" s="439">
        <v>10366.200000000001</v>
      </c>
      <c r="AP42" s="514">
        <v>0.01</v>
      </c>
      <c r="AQ42" s="405">
        <v>3744.56</v>
      </c>
      <c r="AR42" s="514">
        <v>0</v>
      </c>
    </row>
    <row r="43" spans="1:44" ht="79.5" thickBot="1">
      <c r="A43" s="132" t="s">
        <v>72</v>
      </c>
      <c r="B43" s="123" t="s">
        <v>78</v>
      </c>
      <c r="C43" s="405">
        <v>1054.48</v>
      </c>
      <c r="D43" s="514">
        <v>0</v>
      </c>
      <c r="E43" s="405">
        <v>1054.48</v>
      </c>
      <c r="F43" s="514">
        <v>0</v>
      </c>
      <c r="G43" s="405">
        <v>1054.48</v>
      </c>
      <c r="H43" s="514">
        <v>0</v>
      </c>
      <c r="I43" s="405">
        <v>1054.48</v>
      </c>
      <c r="J43" s="514">
        <v>0</v>
      </c>
      <c r="K43" s="439">
        <v>5909.79</v>
      </c>
      <c r="L43" s="514">
        <v>0.01</v>
      </c>
      <c r="M43" s="439">
        <v>5909.79</v>
      </c>
      <c r="N43" s="514">
        <v>0.01</v>
      </c>
      <c r="O43" s="439">
        <v>5909.79</v>
      </c>
      <c r="P43" s="514">
        <v>0.01</v>
      </c>
      <c r="Q43" s="439">
        <v>5909.79</v>
      </c>
      <c r="R43" s="514">
        <v>0.01</v>
      </c>
      <c r="S43" s="439">
        <v>5909.79</v>
      </c>
      <c r="T43" s="514">
        <v>0.01</v>
      </c>
      <c r="U43" s="439">
        <v>5909.79</v>
      </c>
      <c r="V43" s="514">
        <v>0.01</v>
      </c>
      <c r="W43" s="439">
        <v>5909.79</v>
      </c>
      <c r="X43" s="514">
        <v>0.01</v>
      </c>
      <c r="Y43" s="439">
        <v>5909.79</v>
      </c>
      <c r="Z43" s="514">
        <v>0.01</v>
      </c>
      <c r="AA43" s="439">
        <v>5909.79</v>
      </c>
      <c r="AB43" s="514">
        <v>0.01</v>
      </c>
      <c r="AC43" s="439">
        <v>5909.79</v>
      </c>
      <c r="AD43" s="514">
        <v>0.01</v>
      </c>
      <c r="AE43" s="439">
        <v>5909.79</v>
      </c>
      <c r="AF43" s="514">
        <v>0.01</v>
      </c>
      <c r="AG43" s="439">
        <v>5909.79</v>
      </c>
      <c r="AH43" s="514">
        <v>0.01</v>
      </c>
      <c r="AI43" s="439">
        <v>5909.79</v>
      </c>
      <c r="AJ43" s="514">
        <v>0.01</v>
      </c>
      <c r="AK43" s="439">
        <v>5909.79</v>
      </c>
      <c r="AL43" s="514">
        <v>0.01</v>
      </c>
      <c r="AM43" s="439">
        <v>5909.79</v>
      </c>
      <c r="AN43" s="514">
        <v>0.01</v>
      </c>
      <c r="AO43" s="439">
        <v>5909.79</v>
      </c>
      <c r="AP43" s="514">
        <v>0.01</v>
      </c>
      <c r="AQ43" s="405">
        <v>3630.04</v>
      </c>
      <c r="AR43" s="514">
        <v>0</v>
      </c>
    </row>
    <row r="44" spans="1:44" ht="32.25" thickBot="1">
      <c r="A44" s="132" t="s">
        <v>51</v>
      </c>
      <c r="B44" s="123" t="s">
        <v>52</v>
      </c>
      <c r="C44" s="512">
        <v>24158.21</v>
      </c>
      <c r="D44" s="512">
        <v>0.03</v>
      </c>
      <c r="E44" s="512">
        <v>24158.21</v>
      </c>
      <c r="F44" s="512">
        <v>0.03</v>
      </c>
      <c r="G44" s="512">
        <v>24158.21</v>
      </c>
      <c r="H44" s="512">
        <v>0.03</v>
      </c>
      <c r="I44" s="514"/>
      <c r="J44" s="514"/>
      <c r="K44" s="514"/>
      <c r="L44" s="514"/>
      <c r="M44" s="514"/>
      <c r="N44" s="514"/>
      <c r="O44" s="514"/>
      <c r="P44" s="514"/>
      <c r="Q44" s="514"/>
      <c r="R44" s="514"/>
      <c r="S44" s="514"/>
      <c r="T44" s="514"/>
      <c r="U44" s="514"/>
      <c r="V44" s="514"/>
      <c r="W44" s="514"/>
      <c r="X44" s="514"/>
      <c r="Y44" s="514"/>
      <c r="Z44" s="514"/>
      <c r="AA44" s="514"/>
      <c r="AB44" s="514"/>
      <c r="AC44" s="514"/>
      <c r="AD44" s="514"/>
      <c r="AE44" s="514"/>
      <c r="AF44" s="514"/>
      <c r="AG44" s="514"/>
      <c r="AH44" s="514"/>
      <c r="AI44" s="514"/>
      <c r="AJ44" s="514"/>
      <c r="AK44" s="514"/>
      <c r="AL44" s="514"/>
      <c r="AM44" s="514"/>
      <c r="AN44" s="514"/>
      <c r="AO44" s="514"/>
      <c r="AP44" s="514"/>
      <c r="AQ44" s="512">
        <v>19358.48</v>
      </c>
      <c r="AR44" s="512">
        <v>0.02</v>
      </c>
    </row>
    <row r="45" spans="1:44" ht="32.25" thickBot="1">
      <c r="A45" s="133" t="s">
        <v>73</v>
      </c>
      <c r="B45" s="134" t="s">
        <v>53</v>
      </c>
      <c r="C45" s="512">
        <v>97099.65</v>
      </c>
      <c r="D45" s="512">
        <v>0.1</v>
      </c>
      <c r="E45" s="512">
        <v>97099.65</v>
      </c>
      <c r="F45" s="512">
        <v>0.1</v>
      </c>
      <c r="G45" s="512">
        <v>97099.65</v>
      </c>
      <c r="H45" s="512">
        <v>0.1</v>
      </c>
      <c r="I45" s="512">
        <v>97099.65</v>
      </c>
      <c r="J45" s="512">
        <v>0.1</v>
      </c>
      <c r="K45" s="512">
        <v>97099.65</v>
      </c>
      <c r="L45" s="512">
        <v>0.1</v>
      </c>
      <c r="M45" s="512">
        <v>97099.65</v>
      </c>
      <c r="N45" s="512">
        <v>0.1</v>
      </c>
      <c r="O45" s="512">
        <v>97099.65</v>
      </c>
      <c r="P45" s="512">
        <v>0.1</v>
      </c>
      <c r="Q45" s="512">
        <v>97099.65</v>
      </c>
      <c r="R45" s="512">
        <v>0.1</v>
      </c>
      <c r="S45" s="512">
        <v>97099.65</v>
      </c>
      <c r="T45" s="512">
        <v>0.1</v>
      </c>
      <c r="U45" s="512">
        <v>97099.65</v>
      </c>
      <c r="V45" s="512">
        <v>0.1</v>
      </c>
      <c r="W45" s="512">
        <v>97099.65</v>
      </c>
      <c r="X45" s="512">
        <v>0.1</v>
      </c>
      <c r="Y45" s="512">
        <v>97099.65</v>
      </c>
      <c r="Z45" s="512">
        <v>0.1</v>
      </c>
      <c r="AA45" s="512">
        <v>97099.65</v>
      </c>
      <c r="AB45" s="512">
        <v>0.1</v>
      </c>
      <c r="AC45" s="512">
        <v>97099.65</v>
      </c>
      <c r="AD45" s="512">
        <v>0.1</v>
      </c>
      <c r="AE45" s="512">
        <v>97099.65</v>
      </c>
      <c r="AF45" s="512">
        <v>0.1</v>
      </c>
      <c r="AG45" s="512">
        <v>97099.65</v>
      </c>
      <c r="AH45" s="512">
        <v>0.1</v>
      </c>
      <c r="AI45" s="512">
        <v>97099.65</v>
      </c>
      <c r="AJ45" s="512">
        <v>0.1</v>
      </c>
      <c r="AK45" s="512">
        <v>97099.65</v>
      </c>
      <c r="AL45" s="512">
        <v>0.1</v>
      </c>
      <c r="AM45" s="512">
        <v>97099.65</v>
      </c>
      <c r="AN45" s="512">
        <v>0.1</v>
      </c>
      <c r="AO45" s="512">
        <v>97099.65</v>
      </c>
      <c r="AP45" s="512">
        <v>0.1</v>
      </c>
      <c r="AQ45" s="512">
        <v>78816.06</v>
      </c>
      <c r="AR45" s="512">
        <v>0.08</v>
      </c>
    </row>
    <row r="46" spans="1:44" ht="32.25" thickBot="1">
      <c r="A46" s="122" t="s">
        <v>54</v>
      </c>
      <c r="B46" s="123" t="s">
        <v>79</v>
      </c>
      <c r="C46" s="405">
        <v>3582.64</v>
      </c>
      <c r="D46" s="512"/>
      <c r="E46" s="405">
        <v>3582.64</v>
      </c>
      <c r="F46" s="512"/>
      <c r="G46" s="405">
        <v>3582.64</v>
      </c>
      <c r="H46" s="512"/>
      <c r="I46" s="405">
        <v>3582.64</v>
      </c>
      <c r="J46" s="512"/>
      <c r="K46" s="405">
        <v>3582.64</v>
      </c>
      <c r="L46" s="512"/>
      <c r="M46" s="514"/>
      <c r="N46" s="514"/>
      <c r="O46" s="514"/>
      <c r="P46" s="514"/>
      <c r="Q46" s="514"/>
      <c r="R46" s="514"/>
      <c r="S46" s="514"/>
      <c r="T46" s="514"/>
      <c r="U46" s="514"/>
      <c r="V46" s="514"/>
      <c r="W46" s="514"/>
      <c r="X46" s="514"/>
      <c r="Y46" s="514"/>
      <c r="Z46" s="514"/>
      <c r="AA46" s="514"/>
      <c r="AB46" s="514"/>
      <c r="AC46" s="514"/>
      <c r="AD46" s="514"/>
      <c r="AE46" s="514"/>
      <c r="AF46" s="514"/>
      <c r="AG46" s="514"/>
      <c r="AH46" s="514"/>
      <c r="AI46" s="514"/>
      <c r="AJ46" s="514"/>
      <c r="AK46" s="514"/>
      <c r="AL46" s="514"/>
      <c r="AM46" s="514"/>
      <c r="AN46" s="514"/>
      <c r="AO46" s="514"/>
      <c r="AP46" s="514"/>
      <c r="AQ46" s="405">
        <v>2821.72</v>
      </c>
      <c r="AR46" s="512"/>
    </row>
    <row r="47" spans="1:44" ht="32.25" thickBot="1">
      <c r="A47" s="135" t="s">
        <v>55</v>
      </c>
      <c r="B47" s="223" t="s">
        <v>80</v>
      </c>
      <c r="C47" s="405">
        <v>45.22</v>
      </c>
      <c r="D47" s="518"/>
      <c r="E47" s="405">
        <v>45.22</v>
      </c>
      <c r="F47" s="518"/>
      <c r="G47" s="405">
        <v>45.22</v>
      </c>
      <c r="H47" s="518"/>
      <c r="I47" s="405">
        <v>45.22</v>
      </c>
      <c r="J47" s="518"/>
      <c r="K47" s="405">
        <v>45.22</v>
      </c>
      <c r="L47" s="518"/>
      <c r="M47" s="405">
        <v>45.22</v>
      </c>
      <c r="N47" s="518"/>
      <c r="O47" s="405">
        <v>45.22</v>
      </c>
      <c r="P47" s="518"/>
      <c r="Q47" s="405">
        <v>45.22</v>
      </c>
      <c r="R47" s="518"/>
      <c r="S47" s="405">
        <v>45.22</v>
      </c>
      <c r="T47" s="518"/>
      <c r="U47" s="405">
        <v>45.22</v>
      </c>
      <c r="V47" s="518"/>
      <c r="W47" s="514"/>
      <c r="X47" s="514"/>
      <c r="Y47" s="514"/>
      <c r="Z47" s="514"/>
      <c r="AA47" s="514"/>
      <c r="AB47" s="514"/>
      <c r="AC47" s="514"/>
      <c r="AD47" s="514"/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514"/>
      <c r="AR47" s="514"/>
    </row>
    <row r="48" spans="1:44" ht="16.5" thickBot="1">
      <c r="A48" s="221" t="s">
        <v>101</v>
      </c>
      <c r="B48" s="222"/>
      <c r="C48" s="520"/>
      <c r="D48" s="510"/>
      <c r="E48" s="520"/>
      <c r="F48" s="510"/>
      <c r="G48" s="520"/>
      <c r="H48" s="510"/>
      <c r="I48" s="520"/>
      <c r="J48" s="510"/>
      <c r="K48" s="520"/>
      <c r="L48" s="510"/>
      <c r="M48" s="520"/>
      <c r="N48" s="510"/>
      <c r="O48" s="520"/>
      <c r="P48" s="510"/>
      <c r="Q48" s="520"/>
      <c r="R48" s="510"/>
      <c r="S48" s="520"/>
      <c r="T48" s="510"/>
      <c r="U48" s="520"/>
      <c r="V48" s="510"/>
      <c r="W48" s="520"/>
      <c r="X48" s="510"/>
      <c r="Y48" s="520"/>
      <c r="Z48" s="510"/>
      <c r="AA48" s="520"/>
      <c r="AB48" s="510"/>
      <c r="AC48" s="582">
        <f>149580*0.995</f>
        <v>148832.1</v>
      </c>
      <c r="AD48" s="510">
        <v>0.15</v>
      </c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</row>
    <row r="49" spans="1:44" ht="16.5" thickBot="1">
      <c r="A49" s="260" t="s">
        <v>122</v>
      </c>
      <c r="B49" s="220"/>
      <c r="C49" s="405">
        <v>34797.81</v>
      </c>
      <c r="D49" s="466">
        <v>0.04</v>
      </c>
      <c r="E49" s="405">
        <v>36972.68</v>
      </c>
      <c r="F49" s="466">
        <v>0.04</v>
      </c>
      <c r="G49" s="405">
        <v>43497.27</v>
      </c>
      <c r="H49" s="466">
        <v>0.04</v>
      </c>
      <c r="I49" s="405">
        <v>45672.13</v>
      </c>
      <c r="J49" s="466">
        <v>0.06</v>
      </c>
      <c r="K49" s="405">
        <v>47846.99</v>
      </c>
      <c r="L49" s="466">
        <v>0.05</v>
      </c>
      <c r="M49" s="405">
        <v>50021.86</v>
      </c>
      <c r="N49" s="466">
        <v>0.05</v>
      </c>
      <c r="O49" s="405">
        <v>52196.72</v>
      </c>
      <c r="P49" s="466">
        <v>0.05</v>
      </c>
      <c r="Q49" s="405">
        <v>58721.31</v>
      </c>
      <c r="R49" s="466">
        <v>0.06</v>
      </c>
      <c r="S49" s="405">
        <v>60896.17</v>
      </c>
      <c r="T49" s="466">
        <v>0.06</v>
      </c>
      <c r="U49" s="405">
        <v>63071.040000000001</v>
      </c>
      <c r="V49" s="466">
        <v>0.06</v>
      </c>
      <c r="W49" s="563">
        <v>65245.9</v>
      </c>
      <c r="X49" s="564">
        <v>7.0000000000000007E-2</v>
      </c>
      <c r="Y49" s="520"/>
      <c r="Z49" s="510"/>
      <c r="AA49" s="520"/>
      <c r="AB49" s="510"/>
      <c r="AC49" s="520"/>
      <c r="AD49" s="510"/>
      <c r="AE49" s="520"/>
      <c r="AF49" s="510"/>
      <c r="AG49" s="520"/>
      <c r="AH49" s="510"/>
      <c r="AI49" s="520"/>
      <c r="AJ49" s="510"/>
      <c r="AK49" s="520"/>
      <c r="AL49" s="510"/>
      <c r="AM49" s="520"/>
      <c r="AN49" s="510"/>
      <c r="AO49" s="520"/>
      <c r="AP49" s="510"/>
      <c r="AQ49" s="520"/>
      <c r="AR49" s="510"/>
    </row>
    <row r="50" spans="1:44" ht="15">
      <c r="A50" s="911" t="s">
        <v>39</v>
      </c>
      <c r="B50" s="912"/>
      <c r="C50" s="405">
        <v>1468.03</v>
      </c>
      <c r="D50" s="466"/>
      <c r="E50" s="405">
        <v>2936.07</v>
      </c>
      <c r="F50" s="466">
        <v>0</v>
      </c>
      <c r="G50" s="405">
        <v>7340.16</v>
      </c>
      <c r="H50" s="466">
        <v>0.01</v>
      </c>
      <c r="I50" s="405">
        <v>8808.2000000000007</v>
      </c>
      <c r="J50" s="466">
        <v>0.01</v>
      </c>
      <c r="K50" s="405">
        <v>10276.23</v>
      </c>
      <c r="L50" s="466">
        <v>0.01</v>
      </c>
      <c r="M50" s="405">
        <v>11744.26</v>
      </c>
      <c r="N50" s="466">
        <v>0.01</v>
      </c>
      <c r="O50" s="405">
        <v>13212.3</v>
      </c>
      <c r="P50" s="466">
        <v>0.01</v>
      </c>
      <c r="Q50" s="405">
        <v>17616.39</v>
      </c>
      <c r="R50" s="466">
        <v>0.02</v>
      </c>
      <c r="S50" s="405">
        <v>19084.43</v>
      </c>
      <c r="T50" s="466">
        <v>0.02</v>
      </c>
      <c r="U50" s="405">
        <v>20552.46</v>
      </c>
      <c r="V50" s="466">
        <v>0.02</v>
      </c>
      <c r="W50" s="563">
        <v>22020.49</v>
      </c>
      <c r="X50" s="564">
        <v>0.02</v>
      </c>
      <c r="Y50" s="405">
        <v>23488.52</v>
      </c>
      <c r="Z50" s="571">
        <v>0.02</v>
      </c>
      <c r="AA50" s="405">
        <v>27892.62</v>
      </c>
      <c r="AB50" s="571">
        <v>0.03</v>
      </c>
      <c r="AC50" s="405">
        <v>29360.66</v>
      </c>
      <c r="AD50" s="571">
        <v>0.03</v>
      </c>
      <c r="AE50" s="405">
        <v>30828.69</v>
      </c>
      <c r="AF50" s="571">
        <v>0.03</v>
      </c>
      <c r="AG50" s="405">
        <v>32296.720000000001</v>
      </c>
      <c r="AH50" s="571">
        <v>0.03</v>
      </c>
      <c r="AI50" s="405">
        <v>33764.75</v>
      </c>
      <c r="AJ50" s="571">
        <v>0.03</v>
      </c>
      <c r="AK50" s="405">
        <v>38168.85</v>
      </c>
      <c r="AL50" s="571">
        <v>0.04</v>
      </c>
      <c r="AM50" s="405">
        <v>39636.89</v>
      </c>
      <c r="AN50" s="571">
        <v>0.04</v>
      </c>
      <c r="AO50" s="405">
        <v>41104.92</v>
      </c>
      <c r="AP50" s="571">
        <v>0.04</v>
      </c>
      <c r="AQ50" s="405">
        <v>42572.95</v>
      </c>
      <c r="AR50" s="571">
        <v>0.04</v>
      </c>
    </row>
    <row r="51" spans="1:44" ht="15">
      <c r="A51" s="911" t="s">
        <v>105</v>
      </c>
      <c r="B51" s="912"/>
      <c r="C51" s="405">
        <v>2827.32</v>
      </c>
      <c r="D51" s="467"/>
      <c r="E51" s="405">
        <v>5654.64</v>
      </c>
      <c r="F51" s="467">
        <v>0.01</v>
      </c>
      <c r="G51" s="405">
        <v>14136.61</v>
      </c>
      <c r="H51" s="467">
        <v>0.02</v>
      </c>
      <c r="I51" s="405">
        <v>16963.93</v>
      </c>
      <c r="J51" s="467">
        <v>0.02</v>
      </c>
      <c r="K51" s="405">
        <v>19791.259999999998</v>
      </c>
      <c r="L51" s="467">
        <v>0.02</v>
      </c>
      <c r="M51" s="405">
        <v>22618.58</v>
      </c>
      <c r="N51" s="467">
        <v>0.02</v>
      </c>
      <c r="O51" s="405">
        <v>25445.9</v>
      </c>
      <c r="P51" s="467">
        <v>0.03</v>
      </c>
      <c r="Q51" s="405">
        <v>33927.870000000003</v>
      </c>
      <c r="R51" s="467">
        <v>0.03</v>
      </c>
      <c r="S51" s="405">
        <v>36755.19</v>
      </c>
      <c r="T51" s="467">
        <v>0.04</v>
      </c>
      <c r="U51" s="405">
        <v>39582.51</v>
      </c>
      <c r="V51" s="467">
        <v>0.04</v>
      </c>
      <c r="W51" s="563">
        <v>42409.84</v>
      </c>
      <c r="X51" s="565">
        <v>0.04</v>
      </c>
      <c r="Y51" s="405">
        <v>45237.16</v>
      </c>
      <c r="Z51" s="575">
        <v>0.05</v>
      </c>
      <c r="AA51" s="405">
        <v>53719.13</v>
      </c>
      <c r="AB51" s="575">
        <v>0.05</v>
      </c>
      <c r="AC51" s="405">
        <v>56546.45</v>
      </c>
      <c r="AD51" s="575">
        <v>0.05</v>
      </c>
      <c r="AE51" s="405">
        <v>59373.77</v>
      </c>
      <c r="AF51" s="575">
        <v>0.06</v>
      </c>
      <c r="AG51" s="405">
        <v>62201.09</v>
      </c>
      <c r="AH51" s="575">
        <v>0.06</v>
      </c>
      <c r="AI51" s="405">
        <v>65028.42</v>
      </c>
      <c r="AJ51" s="575">
        <v>6.0000000000000005E-2</v>
      </c>
      <c r="AK51" s="405">
        <v>73510.38</v>
      </c>
      <c r="AL51" s="575">
        <v>7.0000000000000007E-2</v>
      </c>
      <c r="AM51" s="405">
        <v>76337.7</v>
      </c>
      <c r="AN51" s="575">
        <v>0.08</v>
      </c>
      <c r="AO51" s="405">
        <v>79165.03</v>
      </c>
      <c r="AP51" s="575">
        <v>0.08</v>
      </c>
      <c r="AQ51" s="405">
        <v>81992.350000000006</v>
      </c>
      <c r="AR51" s="575">
        <v>0.08</v>
      </c>
    </row>
    <row r="52" spans="1:44" ht="15">
      <c r="A52" s="408"/>
      <c r="B52" s="408"/>
      <c r="C52" s="405">
        <v>851.79</v>
      </c>
      <c r="D52" s="466"/>
      <c r="E52" s="405">
        <v>973.47</v>
      </c>
      <c r="F52" s="466">
        <v>0</v>
      </c>
      <c r="G52" s="405">
        <v>1338.52</v>
      </c>
      <c r="H52" s="466">
        <v>0</v>
      </c>
      <c r="I52" s="405">
        <v>1460.2</v>
      </c>
      <c r="J52" s="466">
        <v>0</v>
      </c>
      <c r="K52" s="405">
        <v>1581.89</v>
      </c>
      <c r="L52" s="466">
        <v>0</v>
      </c>
      <c r="M52" s="405">
        <v>1703.57</v>
      </c>
      <c r="N52" s="466">
        <v>0</v>
      </c>
      <c r="O52" s="405">
        <v>1825.25</v>
      </c>
      <c r="P52" s="466">
        <v>0</v>
      </c>
      <c r="Q52" s="405">
        <v>2190.3000000000002</v>
      </c>
      <c r="R52" s="466">
        <v>0</v>
      </c>
      <c r="S52" s="405">
        <v>2311.9899999999998</v>
      </c>
      <c r="T52" s="466">
        <v>0</v>
      </c>
      <c r="U52" s="405">
        <v>2433.67</v>
      </c>
      <c r="V52" s="466">
        <v>0</v>
      </c>
      <c r="W52" s="563">
        <v>2555.36</v>
      </c>
      <c r="X52" s="564">
        <v>0</v>
      </c>
      <c r="Y52" s="405">
        <v>2921.72</v>
      </c>
      <c r="Z52" s="571">
        <v>0</v>
      </c>
      <c r="AA52" s="405">
        <v>4020.78</v>
      </c>
      <c r="AB52" s="571">
        <v>0</v>
      </c>
      <c r="AC52" s="405">
        <v>4387.1400000000003</v>
      </c>
      <c r="AD52" s="571">
        <v>0</v>
      </c>
      <c r="AE52" s="405">
        <v>4753.49</v>
      </c>
      <c r="AF52" s="571">
        <v>0.01</v>
      </c>
      <c r="AG52" s="405">
        <v>5119.8500000000004</v>
      </c>
      <c r="AH52" s="571">
        <v>0.01</v>
      </c>
      <c r="AI52" s="405">
        <v>5486.21</v>
      </c>
      <c r="AJ52" s="571">
        <v>0.01</v>
      </c>
      <c r="AK52" s="405">
        <v>366.36</v>
      </c>
      <c r="AL52" s="571">
        <v>0</v>
      </c>
      <c r="AM52" s="405">
        <v>732.71</v>
      </c>
      <c r="AN52" s="571">
        <v>0</v>
      </c>
      <c r="AO52" s="405">
        <v>1099.07</v>
      </c>
      <c r="AP52" s="571">
        <v>0</v>
      </c>
      <c r="AQ52" s="405">
        <v>4356.4799999999996</v>
      </c>
      <c r="AR52" s="571">
        <v>0</v>
      </c>
    </row>
    <row r="53" spans="1:44" ht="19.5">
      <c r="A53" s="122" t="s">
        <v>130</v>
      </c>
      <c r="B53" s="447" t="s">
        <v>106</v>
      </c>
      <c r="C53" s="521"/>
      <c r="D53" s="521"/>
      <c r="E53" s="521"/>
      <c r="F53" s="521"/>
      <c r="G53" s="521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69">
        <v>34000</v>
      </c>
      <c r="X53" s="569">
        <v>0.03</v>
      </c>
      <c r="Y53" s="578">
        <v>34000</v>
      </c>
      <c r="Z53" s="578">
        <v>0.03</v>
      </c>
      <c r="AA53" s="578">
        <v>34000</v>
      </c>
      <c r="AB53" s="578">
        <v>0.03</v>
      </c>
      <c r="AC53" s="578">
        <v>34000</v>
      </c>
      <c r="AD53" s="578">
        <v>0.03</v>
      </c>
      <c r="AE53" s="578">
        <v>34000</v>
      </c>
      <c r="AF53" s="578">
        <v>0.03</v>
      </c>
      <c r="AG53" s="578">
        <v>34000</v>
      </c>
      <c r="AH53" s="578">
        <v>0.03</v>
      </c>
      <c r="AI53" s="578">
        <v>34000</v>
      </c>
      <c r="AJ53" s="578">
        <v>0.03</v>
      </c>
      <c r="AK53" s="578">
        <v>34000</v>
      </c>
      <c r="AL53" s="578">
        <v>0.03</v>
      </c>
      <c r="AM53" s="578">
        <v>34000</v>
      </c>
      <c r="AN53" s="578">
        <v>0.03</v>
      </c>
      <c r="AO53" s="578">
        <v>34000</v>
      </c>
      <c r="AP53" s="578">
        <v>0.03</v>
      </c>
      <c r="AQ53" s="578">
        <v>34000</v>
      </c>
      <c r="AR53" s="578">
        <v>0.03</v>
      </c>
    </row>
    <row r="54" spans="1:44" ht="16.5" thickBot="1">
      <c r="A54" s="893"/>
      <c r="B54" s="894"/>
      <c r="C54" s="426">
        <f t="shared" ref="C54:J54" si="20">SUM(C32:C53)</f>
        <v>6982441.6600000011</v>
      </c>
      <c r="D54" s="426">
        <f t="shared" si="20"/>
        <v>7.08</v>
      </c>
      <c r="E54" s="426">
        <f t="shared" si="20"/>
        <v>6985655.6899999995</v>
      </c>
      <c r="F54" s="426">
        <f t="shared" si="20"/>
        <v>7.09</v>
      </c>
      <c r="G54" s="426">
        <f t="shared" si="20"/>
        <v>6994397.7699999996</v>
      </c>
      <c r="H54" s="426">
        <f t="shared" si="20"/>
        <v>7.1</v>
      </c>
      <c r="I54" s="426">
        <f t="shared" si="20"/>
        <v>6873653.5899999999</v>
      </c>
      <c r="J54" s="426">
        <f t="shared" si="20"/>
        <v>6.9799999999999978</v>
      </c>
      <c r="K54" s="426">
        <f t="shared" ref="K54:R54" si="21">SUM(K32:K53)</f>
        <v>6882232.1399999997</v>
      </c>
      <c r="L54" s="426">
        <f t="shared" si="21"/>
        <v>6.9999999999999991</v>
      </c>
      <c r="M54" s="426">
        <f t="shared" si="21"/>
        <v>6882492.8600000003</v>
      </c>
      <c r="N54" s="426">
        <f t="shared" si="21"/>
        <v>6.9999999999999973</v>
      </c>
      <c r="O54" s="426">
        <f t="shared" si="21"/>
        <v>6896070.8899999997</v>
      </c>
      <c r="P54" s="426">
        <f t="shared" si="21"/>
        <v>7.0199999999999978</v>
      </c>
      <c r="Q54" s="426">
        <f t="shared" si="21"/>
        <v>6904812.96</v>
      </c>
      <c r="R54" s="426">
        <f t="shared" si="21"/>
        <v>7.009999999999998</v>
      </c>
      <c r="S54" s="426">
        <f t="shared" ref="S54:Z54" si="22">SUM(S32:S53)</f>
        <v>6907727.0100000007</v>
      </c>
      <c r="T54" s="426">
        <f t="shared" si="22"/>
        <v>7.009999999999998</v>
      </c>
      <c r="U54" s="426">
        <f t="shared" si="22"/>
        <v>6909349.8499999996</v>
      </c>
      <c r="V54" s="426">
        <f t="shared" si="22"/>
        <v>7.0199999999999978</v>
      </c>
      <c r="W54" s="426">
        <f t="shared" si="22"/>
        <v>6946506.1500000013</v>
      </c>
      <c r="X54" s="426">
        <f t="shared" si="22"/>
        <v>7.0499999999999989</v>
      </c>
      <c r="Y54" s="426">
        <f t="shared" si="22"/>
        <v>6882244.080000001</v>
      </c>
      <c r="Z54" s="426">
        <f t="shared" si="22"/>
        <v>6.9799999999999986</v>
      </c>
      <c r="AA54" s="426">
        <f t="shared" ref="AA54:AH54" si="23">SUM(AA32:AA53)</f>
        <v>6885195.6000000006</v>
      </c>
      <c r="AB54" s="426">
        <f t="shared" si="23"/>
        <v>6.9799999999999995</v>
      </c>
      <c r="AC54" s="426">
        <f t="shared" si="23"/>
        <v>7043454.1800000006</v>
      </c>
      <c r="AD54" s="426">
        <f t="shared" si="23"/>
        <v>7.13</v>
      </c>
      <c r="AE54" s="426">
        <f t="shared" si="23"/>
        <v>6895605.9000000013</v>
      </c>
      <c r="AF54" s="426">
        <f t="shared" si="23"/>
        <v>6.9899999999999993</v>
      </c>
      <c r="AG54" s="426">
        <f t="shared" si="23"/>
        <v>6896589.7400000002</v>
      </c>
      <c r="AH54" s="426">
        <f t="shared" si="23"/>
        <v>6.9899999999999993</v>
      </c>
      <c r="AI54" s="426">
        <f t="shared" ref="AI54:AN54" si="24">SUM(AI32:AI53)</f>
        <v>6897573.5800000001</v>
      </c>
      <c r="AJ54" s="426">
        <f t="shared" si="24"/>
        <v>6.9899999999999993</v>
      </c>
      <c r="AK54" s="426">
        <f t="shared" si="24"/>
        <v>6894306.1800000006</v>
      </c>
      <c r="AL54" s="426">
        <f t="shared" si="24"/>
        <v>6.9700000000000006</v>
      </c>
      <c r="AM54" s="426">
        <f t="shared" si="24"/>
        <v>6895290.0099999998</v>
      </c>
      <c r="AN54" s="426">
        <f t="shared" si="24"/>
        <v>6.98</v>
      </c>
      <c r="AO54" s="426">
        <f>SUM(AO32:AO53)</f>
        <v>6896273.8600000013</v>
      </c>
      <c r="AP54" s="426">
        <f>SUM(AP32:AP53)</f>
        <v>6.97</v>
      </c>
      <c r="AQ54" s="426">
        <f>SUM(AQ32:AQ53)</f>
        <v>6884530.1599999992</v>
      </c>
      <c r="AR54" s="426">
        <f>SUM(AR32:AR53)</f>
        <v>6.9399999999999995</v>
      </c>
    </row>
    <row r="55" spans="1:44">
      <c r="B55" s="142" t="s">
        <v>59</v>
      </c>
      <c r="C55" s="427">
        <f t="shared" ref="C55:J55" si="25">C10+C15</f>
        <v>58056286.469999999</v>
      </c>
      <c r="D55" s="522">
        <f t="shared" si="25"/>
        <v>58.89</v>
      </c>
      <c r="E55" s="427">
        <f t="shared" si="25"/>
        <v>58086317.179999992</v>
      </c>
      <c r="F55" s="522">
        <f t="shared" si="25"/>
        <v>58.940000000000005</v>
      </c>
      <c r="G55" s="427">
        <f t="shared" si="25"/>
        <v>58159311.519999996</v>
      </c>
      <c r="H55" s="522">
        <f t="shared" si="25"/>
        <v>59.109999999999992</v>
      </c>
      <c r="I55" s="427">
        <f t="shared" si="25"/>
        <v>58232889.880000003</v>
      </c>
      <c r="J55" s="522">
        <f t="shared" si="25"/>
        <v>59.14</v>
      </c>
      <c r="K55" s="427">
        <f t="shared" ref="K55:R55" si="26">K10+K15</f>
        <v>58263100.149999999</v>
      </c>
      <c r="L55" s="522">
        <f t="shared" si="26"/>
        <v>59.29</v>
      </c>
      <c r="M55" s="427">
        <f t="shared" si="26"/>
        <v>58308473.199999996</v>
      </c>
      <c r="N55" s="522">
        <f t="shared" si="26"/>
        <v>59.3</v>
      </c>
      <c r="O55" s="427">
        <f t="shared" si="26"/>
        <v>58322427.349999994</v>
      </c>
      <c r="P55" s="522">
        <f t="shared" si="26"/>
        <v>59.300000000000004</v>
      </c>
      <c r="Q55" s="427">
        <f t="shared" si="26"/>
        <v>58448461.729999997</v>
      </c>
      <c r="R55" s="522">
        <f t="shared" si="26"/>
        <v>59.349999999999994</v>
      </c>
      <c r="S55" s="427">
        <f t="shared" ref="S55:Z55" si="27">S10+S15</f>
        <v>58464869.810000002</v>
      </c>
      <c r="T55" s="522">
        <f t="shared" si="27"/>
        <v>59.36</v>
      </c>
      <c r="U55" s="427">
        <f t="shared" si="27"/>
        <v>58463511.709999993</v>
      </c>
      <c r="V55" s="522">
        <f t="shared" si="27"/>
        <v>59.389999999999986</v>
      </c>
      <c r="W55" s="427">
        <f t="shared" si="27"/>
        <v>58481058</v>
      </c>
      <c r="X55" s="522">
        <f t="shared" si="27"/>
        <v>59.39</v>
      </c>
      <c r="Y55" s="427">
        <f t="shared" si="27"/>
        <v>58577919.259999998</v>
      </c>
      <c r="Z55" s="522">
        <f t="shared" si="27"/>
        <v>59.429999999999993</v>
      </c>
      <c r="AA55" s="427">
        <f t="shared" ref="AA55:AH55" si="28">AA10+AA15</f>
        <v>58628378.020000003</v>
      </c>
      <c r="AB55" s="522">
        <f t="shared" si="28"/>
        <v>59.449999999999996</v>
      </c>
      <c r="AC55" s="427">
        <f t="shared" si="28"/>
        <v>58509106.319999993</v>
      </c>
      <c r="AD55" s="522">
        <f t="shared" si="28"/>
        <v>59.3</v>
      </c>
      <c r="AE55" s="427">
        <f t="shared" si="28"/>
        <v>58528021.659999996</v>
      </c>
      <c r="AF55" s="522">
        <f t="shared" si="28"/>
        <v>59.300000000000004</v>
      </c>
      <c r="AG55" s="427">
        <f t="shared" si="28"/>
        <v>58559929.029999994</v>
      </c>
      <c r="AH55" s="522">
        <f t="shared" si="28"/>
        <v>59.31</v>
      </c>
      <c r="AI55" s="427">
        <f t="shared" ref="AI55:AN55" si="29">AI10+AI15</f>
        <v>58607392.449999996</v>
      </c>
      <c r="AJ55" s="522">
        <f t="shared" si="29"/>
        <v>59.33</v>
      </c>
      <c r="AK55" s="427">
        <f t="shared" si="29"/>
        <v>58694177.469999999</v>
      </c>
      <c r="AL55" s="522">
        <f t="shared" si="29"/>
        <v>59.370000000000005</v>
      </c>
      <c r="AM55" s="427">
        <f t="shared" si="29"/>
        <v>58696311.169999994</v>
      </c>
      <c r="AN55" s="522">
        <f t="shared" si="29"/>
        <v>59.36</v>
      </c>
      <c r="AO55" s="427">
        <f>AO10+AO15</f>
        <v>58287717.479999989</v>
      </c>
      <c r="AP55" s="522">
        <f>AP10+AP15</f>
        <v>58.92</v>
      </c>
      <c r="AQ55" s="427">
        <f>AQ10+AQ15</f>
        <v>58281293.600000009</v>
      </c>
      <c r="AR55" s="522">
        <f>AR10+AR15</f>
        <v>58.87</v>
      </c>
    </row>
    <row r="56" spans="1:44">
      <c r="A56" s="145"/>
      <c r="B56" s="145" t="s">
        <v>123</v>
      </c>
      <c r="C56" s="429">
        <f t="shared" ref="C56:J56" si="30">C29</f>
        <v>26542983.460000001</v>
      </c>
      <c r="D56" s="523">
        <f t="shared" si="30"/>
        <v>26.919999999999995</v>
      </c>
      <c r="E56" s="429">
        <f t="shared" si="30"/>
        <v>26481114.420000002</v>
      </c>
      <c r="F56" s="523">
        <f t="shared" si="30"/>
        <v>26.86</v>
      </c>
      <c r="G56" s="429">
        <f t="shared" si="30"/>
        <v>26243591.379999999</v>
      </c>
      <c r="H56" s="523">
        <f t="shared" si="30"/>
        <v>26.67</v>
      </c>
      <c r="I56" s="429">
        <f t="shared" si="30"/>
        <v>26359650.039999999</v>
      </c>
      <c r="J56" s="523">
        <f t="shared" si="30"/>
        <v>26.769999999999996</v>
      </c>
      <c r="K56" s="429">
        <f t="shared" ref="K56:R56" si="31">K29</f>
        <v>26116717.719999999</v>
      </c>
      <c r="L56" s="523">
        <f t="shared" si="31"/>
        <v>26.580000000000002</v>
      </c>
      <c r="M56" s="429">
        <f t="shared" si="31"/>
        <v>26134801.359999999</v>
      </c>
      <c r="N56" s="523">
        <f t="shared" si="31"/>
        <v>26.580000000000002</v>
      </c>
      <c r="O56" s="429">
        <f t="shared" si="31"/>
        <v>26122067.850000001</v>
      </c>
      <c r="P56" s="523">
        <f t="shared" si="31"/>
        <v>26.560000000000002</v>
      </c>
      <c r="Q56" s="429">
        <f t="shared" si="31"/>
        <v>26122067.850000001</v>
      </c>
      <c r="R56" s="523">
        <f t="shared" si="31"/>
        <v>26.529999999999994</v>
      </c>
      <c r="S56" s="429">
        <f t="shared" ref="S56:Z56" si="32">S29</f>
        <v>26122067.850000001</v>
      </c>
      <c r="T56" s="523">
        <f t="shared" si="32"/>
        <v>26.519999999999996</v>
      </c>
      <c r="U56" s="429">
        <f t="shared" si="32"/>
        <v>26059341.5</v>
      </c>
      <c r="V56" s="523">
        <f t="shared" si="32"/>
        <v>26.480000000000004</v>
      </c>
      <c r="W56" s="429">
        <f t="shared" si="32"/>
        <v>26032200.899999999</v>
      </c>
      <c r="X56" s="523">
        <f t="shared" si="32"/>
        <v>26.439999999999998</v>
      </c>
      <c r="Y56" s="429">
        <f t="shared" si="32"/>
        <v>26097774.670000002</v>
      </c>
      <c r="Z56" s="523">
        <f t="shared" si="32"/>
        <v>26.479999999999997</v>
      </c>
      <c r="AA56" s="429">
        <f t="shared" ref="AA56:AH56" si="33">AA29</f>
        <v>26104954.670000002</v>
      </c>
      <c r="AB56" s="523">
        <f t="shared" si="33"/>
        <v>26.47</v>
      </c>
      <c r="AC56" s="429">
        <f t="shared" si="33"/>
        <v>26115554.670000002</v>
      </c>
      <c r="AD56" s="523">
        <f t="shared" si="33"/>
        <v>26.47</v>
      </c>
      <c r="AE56" s="429">
        <f t="shared" si="33"/>
        <v>26265134.670000002</v>
      </c>
      <c r="AF56" s="523">
        <f t="shared" si="33"/>
        <v>26.61</v>
      </c>
      <c r="AG56" s="429">
        <f t="shared" si="33"/>
        <v>26265134.670000002</v>
      </c>
      <c r="AH56" s="523">
        <f t="shared" si="33"/>
        <v>26.6</v>
      </c>
      <c r="AI56" s="429">
        <f t="shared" ref="AI56:AN56" si="34">AI29</f>
        <v>26265134.670000002</v>
      </c>
      <c r="AJ56" s="523">
        <f t="shared" si="34"/>
        <v>26.590000000000003</v>
      </c>
      <c r="AK56" s="429">
        <f t="shared" si="34"/>
        <v>26271384.829999998</v>
      </c>
      <c r="AL56" s="523">
        <f t="shared" si="34"/>
        <v>26.57</v>
      </c>
      <c r="AM56" s="429">
        <f t="shared" si="34"/>
        <v>26271384.829999998</v>
      </c>
      <c r="AN56" s="523">
        <f t="shared" si="34"/>
        <v>26.57</v>
      </c>
      <c r="AO56" s="429">
        <f>AO29</f>
        <v>26732658.259999998</v>
      </c>
      <c r="AP56" s="523">
        <f>AP29</f>
        <v>27.03</v>
      </c>
      <c r="AQ56" s="429">
        <f>AQ29</f>
        <v>26830245.850000001</v>
      </c>
      <c r="AR56" s="523">
        <f>AR29</f>
        <v>27.1</v>
      </c>
    </row>
    <row r="57" spans="1:44">
      <c r="B57" s="145" t="s">
        <v>124</v>
      </c>
      <c r="C57" s="429">
        <f t="shared" ref="C57:J57" si="35">C21</f>
        <v>7005983.7000000002</v>
      </c>
      <c r="D57" s="523">
        <f t="shared" si="35"/>
        <v>7.1099999999999994</v>
      </c>
      <c r="E57" s="429">
        <f t="shared" si="35"/>
        <v>7005983.7000000002</v>
      </c>
      <c r="F57" s="523">
        <f t="shared" si="35"/>
        <v>7.1099999999999994</v>
      </c>
      <c r="G57" s="429">
        <f t="shared" si="35"/>
        <v>7005983.7000000002</v>
      </c>
      <c r="H57" s="523">
        <f t="shared" si="35"/>
        <v>7.1199999999999992</v>
      </c>
      <c r="I57" s="429">
        <f t="shared" si="35"/>
        <v>7005983.7000000002</v>
      </c>
      <c r="J57" s="523">
        <f t="shared" si="35"/>
        <v>7.1099999999999994</v>
      </c>
      <c r="K57" s="429">
        <f t="shared" ref="K57:R57" si="36">K21</f>
        <v>7005983.7000000002</v>
      </c>
      <c r="L57" s="523">
        <f t="shared" si="36"/>
        <v>7.1300000000000008</v>
      </c>
      <c r="M57" s="429">
        <f t="shared" si="36"/>
        <v>7005983.7000000002</v>
      </c>
      <c r="N57" s="523">
        <f t="shared" si="36"/>
        <v>7.120000000000001</v>
      </c>
      <c r="O57" s="429">
        <f t="shared" si="36"/>
        <v>7005983.7000000002</v>
      </c>
      <c r="P57" s="523">
        <f t="shared" si="36"/>
        <v>7.120000000000001</v>
      </c>
      <c r="Q57" s="429">
        <f t="shared" si="36"/>
        <v>7005983.7000000002</v>
      </c>
      <c r="R57" s="523">
        <f t="shared" si="36"/>
        <v>7.1099999999999994</v>
      </c>
      <c r="S57" s="429">
        <f t="shared" ref="S57:Z57" si="37">S21</f>
        <v>7005983.7000000002</v>
      </c>
      <c r="T57" s="523">
        <f t="shared" si="37"/>
        <v>7.1099999999999994</v>
      </c>
      <c r="U57" s="429">
        <f t="shared" si="37"/>
        <v>7005983.7000000002</v>
      </c>
      <c r="V57" s="523">
        <f t="shared" si="37"/>
        <v>7.1099999999999994</v>
      </c>
      <c r="W57" s="429">
        <f t="shared" si="37"/>
        <v>7005983.7000000002</v>
      </c>
      <c r="X57" s="523">
        <f t="shared" si="37"/>
        <v>7.1199999999999992</v>
      </c>
      <c r="Y57" s="429">
        <f t="shared" si="37"/>
        <v>7005983.7000000002</v>
      </c>
      <c r="Z57" s="523">
        <f t="shared" si="37"/>
        <v>7.1099999999999994</v>
      </c>
      <c r="AA57" s="429">
        <f t="shared" ref="AA57:AH57" si="38">AA21</f>
        <v>7005983.7000000002</v>
      </c>
      <c r="AB57" s="523">
        <f t="shared" si="38"/>
        <v>7.1</v>
      </c>
      <c r="AC57" s="429">
        <f t="shared" si="38"/>
        <v>7005983.7000000002</v>
      </c>
      <c r="AD57" s="523">
        <f t="shared" si="38"/>
        <v>7.1</v>
      </c>
      <c r="AE57" s="429">
        <f t="shared" si="38"/>
        <v>7005983.7000000002</v>
      </c>
      <c r="AF57" s="523">
        <f t="shared" si="38"/>
        <v>7.1</v>
      </c>
      <c r="AG57" s="429">
        <f t="shared" si="38"/>
        <v>7005983.7000000002</v>
      </c>
      <c r="AH57" s="523">
        <f t="shared" si="38"/>
        <v>7.1</v>
      </c>
      <c r="AI57" s="429">
        <f t="shared" ref="AI57:AN57" si="39">AI21</f>
        <v>7005983.7000000002</v>
      </c>
      <c r="AJ57" s="523">
        <f t="shared" si="39"/>
        <v>7.09</v>
      </c>
      <c r="AK57" s="429">
        <f t="shared" si="39"/>
        <v>7005983.7000000002</v>
      </c>
      <c r="AL57" s="523">
        <f t="shared" si="39"/>
        <v>7.09</v>
      </c>
      <c r="AM57" s="429">
        <f t="shared" si="39"/>
        <v>7005983.7000000002</v>
      </c>
      <c r="AN57" s="523">
        <f t="shared" si="39"/>
        <v>7.09</v>
      </c>
      <c r="AO57" s="429">
        <f>AO21</f>
        <v>7005983.7000000002</v>
      </c>
      <c r="AP57" s="523">
        <f>AP21</f>
        <v>7.08</v>
      </c>
      <c r="AQ57" s="429">
        <f>AQ21</f>
        <v>7005983.7000000002</v>
      </c>
      <c r="AR57" s="523">
        <f>AR21</f>
        <v>7.08</v>
      </c>
    </row>
    <row r="58" spans="1:44">
      <c r="B58" s="145" t="s">
        <v>62</v>
      </c>
      <c r="C58" s="429"/>
      <c r="D58" s="523"/>
      <c r="E58" s="429"/>
      <c r="F58" s="523"/>
      <c r="G58" s="429"/>
      <c r="H58" s="523"/>
      <c r="I58" s="429"/>
      <c r="J58" s="523"/>
      <c r="K58" s="429"/>
      <c r="L58" s="523"/>
      <c r="M58" s="429"/>
      <c r="N58" s="523"/>
      <c r="O58" s="429"/>
      <c r="P58" s="523"/>
      <c r="Q58" s="429"/>
      <c r="R58" s="523"/>
      <c r="S58" s="429"/>
      <c r="T58" s="523"/>
      <c r="U58" s="429"/>
      <c r="V58" s="523"/>
      <c r="W58" s="429"/>
      <c r="X58" s="523"/>
      <c r="Y58" s="429"/>
      <c r="Z58" s="523"/>
      <c r="AA58" s="429"/>
      <c r="AB58" s="523"/>
      <c r="AC58" s="429"/>
      <c r="AD58" s="523"/>
      <c r="AE58" s="429"/>
      <c r="AF58" s="523"/>
      <c r="AG58" s="429"/>
      <c r="AH58" s="523"/>
      <c r="AI58" s="429"/>
      <c r="AJ58" s="523"/>
      <c r="AK58" s="429"/>
      <c r="AL58" s="523"/>
      <c r="AM58" s="429"/>
      <c r="AN58" s="523"/>
      <c r="AO58" s="429"/>
      <c r="AP58" s="523"/>
      <c r="AQ58" s="429"/>
      <c r="AR58" s="523"/>
    </row>
    <row r="59" spans="1:44" ht="16.5" thickBot="1">
      <c r="A59" s="148"/>
      <c r="B59" s="145" t="s">
        <v>125</v>
      </c>
      <c r="C59" s="431">
        <f t="shared" ref="C59:J59" si="40">C54</f>
        <v>6982441.6600000011</v>
      </c>
      <c r="D59" s="524">
        <f t="shared" si="40"/>
        <v>7.08</v>
      </c>
      <c r="E59" s="431">
        <f t="shared" si="40"/>
        <v>6985655.6899999995</v>
      </c>
      <c r="F59" s="524">
        <f t="shared" si="40"/>
        <v>7.09</v>
      </c>
      <c r="G59" s="431">
        <f t="shared" si="40"/>
        <v>6994397.7699999996</v>
      </c>
      <c r="H59" s="524">
        <f t="shared" si="40"/>
        <v>7.1</v>
      </c>
      <c r="I59" s="431">
        <f t="shared" si="40"/>
        <v>6873653.5899999999</v>
      </c>
      <c r="J59" s="524">
        <f t="shared" si="40"/>
        <v>6.9799999999999978</v>
      </c>
      <c r="K59" s="431">
        <f t="shared" ref="K59:R59" si="41">K54</f>
        <v>6882232.1399999997</v>
      </c>
      <c r="L59" s="524">
        <f t="shared" si="41"/>
        <v>6.9999999999999991</v>
      </c>
      <c r="M59" s="431">
        <f t="shared" si="41"/>
        <v>6882492.8600000003</v>
      </c>
      <c r="N59" s="524">
        <f t="shared" si="41"/>
        <v>6.9999999999999973</v>
      </c>
      <c r="O59" s="431">
        <f t="shared" si="41"/>
        <v>6896070.8899999997</v>
      </c>
      <c r="P59" s="524">
        <f t="shared" si="41"/>
        <v>7.0199999999999978</v>
      </c>
      <c r="Q59" s="431">
        <f t="shared" si="41"/>
        <v>6904812.96</v>
      </c>
      <c r="R59" s="524">
        <f t="shared" si="41"/>
        <v>7.009999999999998</v>
      </c>
      <c r="S59" s="431">
        <f t="shared" ref="S59:Z59" si="42">S54</f>
        <v>6907727.0100000007</v>
      </c>
      <c r="T59" s="524">
        <f t="shared" si="42"/>
        <v>7.009999999999998</v>
      </c>
      <c r="U59" s="431">
        <f t="shared" si="42"/>
        <v>6909349.8499999996</v>
      </c>
      <c r="V59" s="524">
        <f t="shared" si="42"/>
        <v>7.0199999999999978</v>
      </c>
      <c r="W59" s="431">
        <f t="shared" si="42"/>
        <v>6946506.1500000013</v>
      </c>
      <c r="X59" s="524">
        <f t="shared" si="42"/>
        <v>7.0499999999999989</v>
      </c>
      <c r="Y59" s="431">
        <f t="shared" si="42"/>
        <v>6882244.080000001</v>
      </c>
      <c r="Z59" s="524">
        <f t="shared" si="42"/>
        <v>6.9799999999999986</v>
      </c>
      <c r="AA59" s="431">
        <f t="shared" ref="AA59:AH59" si="43">AA54</f>
        <v>6885195.6000000006</v>
      </c>
      <c r="AB59" s="524">
        <f t="shared" si="43"/>
        <v>6.9799999999999995</v>
      </c>
      <c r="AC59" s="431">
        <f t="shared" si="43"/>
        <v>7043454.1800000006</v>
      </c>
      <c r="AD59" s="524">
        <f t="shared" si="43"/>
        <v>7.13</v>
      </c>
      <c r="AE59" s="431">
        <f t="shared" si="43"/>
        <v>6895605.9000000013</v>
      </c>
      <c r="AF59" s="524">
        <f t="shared" si="43"/>
        <v>6.9899999999999993</v>
      </c>
      <c r="AG59" s="431">
        <f t="shared" si="43"/>
        <v>6896589.7400000002</v>
      </c>
      <c r="AH59" s="524">
        <f t="shared" si="43"/>
        <v>6.9899999999999993</v>
      </c>
      <c r="AI59" s="431">
        <f t="shared" ref="AI59:AN59" si="44">AI54</f>
        <v>6897573.5800000001</v>
      </c>
      <c r="AJ59" s="524">
        <f t="shared" si="44"/>
        <v>6.9899999999999993</v>
      </c>
      <c r="AK59" s="431">
        <f t="shared" si="44"/>
        <v>6894306.1800000006</v>
      </c>
      <c r="AL59" s="524">
        <f t="shared" si="44"/>
        <v>6.9700000000000006</v>
      </c>
      <c r="AM59" s="431">
        <f t="shared" si="44"/>
        <v>6895290.0099999998</v>
      </c>
      <c r="AN59" s="524">
        <f t="shared" si="44"/>
        <v>6.98</v>
      </c>
      <c r="AO59" s="431">
        <f>AO54</f>
        <v>6896273.8600000013</v>
      </c>
      <c r="AP59" s="524">
        <f>AP54</f>
        <v>6.97</v>
      </c>
      <c r="AQ59" s="431">
        <f>AQ54</f>
        <v>6884530.1599999992</v>
      </c>
      <c r="AR59" s="524">
        <f>AR54</f>
        <v>6.9399999999999995</v>
      </c>
    </row>
    <row r="60" spans="1:44" ht="16.5" thickBot="1">
      <c r="A60" s="151"/>
      <c r="B60" s="152" t="s">
        <v>126</v>
      </c>
      <c r="C60" s="525">
        <f t="shared" ref="C60:J60" si="45">SUM(C55:C59)</f>
        <v>98587695.290000007</v>
      </c>
      <c r="D60" s="525">
        <f t="shared" si="45"/>
        <v>100</v>
      </c>
      <c r="E60" s="433">
        <f t="shared" si="45"/>
        <v>98559070.989999995</v>
      </c>
      <c r="F60" s="525">
        <f t="shared" si="45"/>
        <v>100.00000000000001</v>
      </c>
      <c r="G60" s="433">
        <f t="shared" si="45"/>
        <v>98403284.36999999</v>
      </c>
      <c r="H60" s="525">
        <f t="shared" si="45"/>
        <v>100</v>
      </c>
      <c r="I60" s="433">
        <f t="shared" si="45"/>
        <v>98472177.210000008</v>
      </c>
      <c r="J60" s="525">
        <f t="shared" si="45"/>
        <v>100</v>
      </c>
      <c r="K60" s="433">
        <f t="shared" ref="K60:R60" si="46">SUM(K55:K59)</f>
        <v>98268033.710000008</v>
      </c>
      <c r="L60" s="525">
        <f t="shared" si="46"/>
        <v>100</v>
      </c>
      <c r="M60" s="433">
        <f t="shared" si="46"/>
        <v>98331751.120000005</v>
      </c>
      <c r="N60" s="525">
        <f t="shared" si="46"/>
        <v>100</v>
      </c>
      <c r="O60" s="433">
        <f t="shared" si="46"/>
        <v>98346549.789999992</v>
      </c>
      <c r="P60" s="525">
        <f t="shared" si="46"/>
        <v>100.00000000000001</v>
      </c>
      <c r="Q60" s="433">
        <f t="shared" si="46"/>
        <v>98481326.239999995</v>
      </c>
      <c r="R60" s="525">
        <f t="shared" si="46"/>
        <v>100</v>
      </c>
      <c r="S60" s="433">
        <f t="shared" ref="S60:Z60" si="47">SUM(S55:S59)</f>
        <v>98500648.370000005</v>
      </c>
      <c r="T60" s="525">
        <f t="shared" si="47"/>
        <v>100</v>
      </c>
      <c r="U60" s="433">
        <f t="shared" si="47"/>
        <v>98438186.75999999</v>
      </c>
      <c r="V60" s="525">
        <f t="shared" si="47"/>
        <v>99.999999999999986</v>
      </c>
      <c r="W60" s="433">
        <f t="shared" si="47"/>
        <v>98465748.750000015</v>
      </c>
      <c r="X60" s="525">
        <f t="shared" si="47"/>
        <v>100</v>
      </c>
      <c r="Y60" s="433">
        <f t="shared" si="47"/>
        <v>98563921.710000008</v>
      </c>
      <c r="Z60" s="525">
        <f t="shared" si="47"/>
        <v>100</v>
      </c>
      <c r="AA60" s="433">
        <f t="shared" ref="AA60:AH60" si="48">SUM(AA55:AA59)</f>
        <v>98624511.989999995</v>
      </c>
      <c r="AB60" s="525">
        <f t="shared" si="48"/>
        <v>99.999999999999986</v>
      </c>
      <c r="AC60" s="433">
        <f t="shared" si="48"/>
        <v>98674098.870000005</v>
      </c>
      <c r="AD60" s="525">
        <f t="shared" si="48"/>
        <v>99.999999999999986</v>
      </c>
      <c r="AE60" s="433">
        <f t="shared" si="48"/>
        <v>98694745.930000007</v>
      </c>
      <c r="AF60" s="525">
        <f t="shared" si="48"/>
        <v>99.999999999999986</v>
      </c>
      <c r="AG60" s="433">
        <f t="shared" si="48"/>
        <v>98727637.139999986</v>
      </c>
      <c r="AH60" s="525">
        <f t="shared" si="48"/>
        <v>99.999999999999986</v>
      </c>
      <c r="AI60" s="433">
        <f t="shared" ref="AI60:AN60" si="49">SUM(AI55:AI59)</f>
        <v>98776084.400000006</v>
      </c>
      <c r="AJ60" s="525">
        <f t="shared" si="49"/>
        <v>100</v>
      </c>
      <c r="AK60" s="433">
        <f t="shared" si="49"/>
        <v>98865852.180000007</v>
      </c>
      <c r="AL60" s="525">
        <f t="shared" si="49"/>
        <v>100</v>
      </c>
      <c r="AM60" s="433">
        <f t="shared" si="49"/>
        <v>98868969.710000008</v>
      </c>
      <c r="AN60" s="525">
        <f t="shared" si="49"/>
        <v>100.00000000000001</v>
      </c>
      <c r="AO60" s="433">
        <f>SUM(AO55:AO59)</f>
        <v>98922633.299999982</v>
      </c>
      <c r="AP60" s="525">
        <f>SUM(AP55:AP59)</f>
        <v>100</v>
      </c>
      <c r="AQ60" s="433">
        <f>SUM(AQ55:AQ59)</f>
        <v>99002053.310000017</v>
      </c>
      <c r="AR60" s="525">
        <f>SUM(AR55:AR59)</f>
        <v>99.99</v>
      </c>
    </row>
  </sheetData>
  <mergeCells count="31">
    <mergeCell ref="K1:L1"/>
    <mergeCell ref="Y1:Z1"/>
    <mergeCell ref="A51:B51"/>
    <mergeCell ref="A31:B31"/>
    <mergeCell ref="A10:B10"/>
    <mergeCell ref="G1:H1"/>
    <mergeCell ref="I1:J1"/>
    <mergeCell ref="C1:D1"/>
    <mergeCell ref="E1:F1"/>
    <mergeCell ref="W1:X1"/>
    <mergeCell ref="M1:N1"/>
    <mergeCell ref="O1:P1"/>
    <mergeCell ref="AQ1:AR1"/>
    <mergeCell ref="AK1:AL1"/>
    <mergeCell ref="AM1:AN1"/>
    <mergeCell ref="AE1:AF1"/>
    <mergeCell ref="AG1:AH1"/>
    <mergeCell ref="AI1:AJ1"/>
    <mergeCell ref="A54:B54"/>
    <mergeCell ref="A15:B15"/>
    <mergeCell ref="A17:B17"/>
    <mergeCell ref="A21:B21"/>
    <mergeCell ref="A29:B29"/>
    <mergeCell ref="A30:B30"/>
    <mergeCell ref="A50:B50"/>
    <mergeCell ref="AA1:AB1"/>
    <mergeCell ref="AO1:AP1"/>
    <mergeCell ref="AC1:AD1"/>
    <mergeCell ref="Q1:R1"/>
    <mergeCell ref="S1:T1"/>
    <mergeCell ref="U1:V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63"/>
  <sheetViews>
    <sheetView topLeftCell="AH58" zoomScale="130" zoomScaleNormal="130" workbookViewId="0">
      <selection activeCell="AS57" sqref="AS57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9.140625" style="436" customWidth="1"/>
    <col min="5" max="5" width="23.140625" style="436" customWidth="1"/>
    <col min="6" max="6" width="9.140625" style="436" customWidth="1"/>
    <col min="7" max="7" width="23.140625" style="436" customWidth="1"/>
    <col min="8" max="8" width="9.140625" style="436" customWidth="1"/>
    <col min="9" max="9" width="23.140625" style="436" customWidth="1"/>
    <col min="10" max="10" width="9.140625" style="436" customWidth="1"/>
    <col min="11" max="11" width="23.140625" style="436" customWidth="1"/>
    <col min="12" max="12" width="9.140625" style="436" customWidth="1"/>
    <col min="13" max="13" width="23.140625" style="436" customWidth="1"/>
    <col min="14" max="14" width="9.140625" style="436" customWidth="1"/>
    <col min="15" max="15" width="23.140625" style="436" customWidth="1"/>
    <col min="16" max="16" width="9.140625" style="436" customWidth="1"/>
    <col min="17" max="17" width="23.140625" style="436" customWidth="1"/>
    <col min="18" max="18" width="9.140625" style="436" customWidth="1"/>
    <col min="19" max="19" width="23.140625" style="436" customWidth="1"/>
    <col min="20" max="20" width="9.140625" style="436" customWidth="1"/>
    <col min="21" max="21" width="23.140625" style="436" customWidth="1"/>
    <col min="22" max="22" width="9.140625" style="436" customWidth="1"/>
    <col min="23" max="23" width="23.140625" style="436" customWidth="1"/>
    <col min="24" max="24" width="9.140625" style="436" customWidth="1"/>
    <col min="25" max="25" width="23.140625" style="436" customWidth="1"/>
    <col min="26" max="26" width="9.140625" style="436" customWidth="1"/>
    <col min="27" max="27" width="23.140625" style="436" customWidth="1"/>
    <col min="28" max="28" width="9.140625" style="436" customWidth="1"/>
    <col min="29" max="29" width="23.140625" style="436" customWidth="1"/>
    <col min="30" max="30" width="9.140625" style="436" customWidth="1"/>
    <col min="31" max="31" width="23.140625" style="436" customWidth="1"/>
    <col min="32" max="32" width="9.140625" style="436" customWidth="1"/>
    <col min="33" max="33" width="23.140625" style="436" customWidth="1"/>
    <col min="34" max="34" width="9.140625" style="436" customWidth="1"/>
    <col min="35" max="35" width="23.140625" style="436" customWidth="1"/>
    <col min="36" max="36" width="9.140625" style="436" customWidth="1"/>
    <col min="37" max="37" width="23.140625" style="436" customWidth="1"/>
    <col min="38" max="38" width="9.140625" style="436" customWidth="1"/>
    <col min="39" max="39" width="23.140625" style="436" customWidth="1"/>
    <col min="40" max="40" width="9.140625" style="436" customWidth="1"/>
    <col min="41" max="41" width="23.140625" style="436" customWidth="1"/>
    <col min="42" max="42" width="9.140625" style="436" customWidth="1"/>
    <col min="43" max="43" width="23.140625" style="436" customWidth="1"/>
    <col min="44" max="44" width="9.140625" style="436" customWidth="1"/>
    <col min="45" max="45" width="23.140625" style="436" customWidth="1"/>
    <col min="46" max="46" width="9.140625" style="436" customWidth="1"/>
  </cols>
  <sheetData>
    <row r="1" spans="1:46">
      <c r="C1" s="918">
        <v>1</v>
      </c>
      <c r="D1" s="919"/>
      <c r="E1" s="918">
        <v>4</v>
      </c>
      <c r="F1" s="919"/>
      <c r="G1" s="918">
        <v>5</v>
      </c>
      <c r="H1" s="919"/>
      <c r="I1" s="918">
        <v>6</v>
      </c>
      <c r="J1" s="919"/>
      <c r="K1" s="918">
        <v>7</v>
      </c>
      <c r="L1" s="919"/>
      <c r="M1" s="918">
        <v>8</v>
      </c>
      <c r="N1" s="919"/>
      <c r="O1" s="918">
        <v>11</v>
      </c>
      <c r="P1" s="919"/>
      <c r="Q1" s="918">
        <v>12</v>
      </c>
      <c r="R1" s="919"/>
      <c r="S1" s="918">
        <v>13</v>
      </c>
      <c r="T1" s="919"/>
      <c r="U1" s="918">
        <v>14</v>
      </c>
      <c r="V1" s="919"/>
      <c r="W1" s="918">
        <v>15</v>
      </c>
      <c r="X1" s="919"/>
      <c r="Y1" s="918">
        <v>18</v>
      </c>
      <c r="Z1" s="919"/>
      <c r="AA1" s="918">
        <v>19</v>
      </c>
      <c r="AB1" s="919"/>
      <c r="AC1" s="918">
        <v>20</v>
      </c>
      <c r="AD1" s="919"/>
      <c r="AE1" s="918">
        <v>21</v>
      </c>
      <c r="AF1" s="919"/>
      <c r="AG1" s="918">
        <v>22</v>
      </c>
      <c r="AH1" s="919"/>
      <c r="AI1" s="918">
        <v>25</v>
      </c>
      <c r="AJ1" s="919"/>
      <c r="AK1" s="918">
        <v>26</v>
      </c>
      <c r="AL1" s="919"/>
      <c r="AM1" s="918">
        <v>27</v>
      </c>
      <c r="AN1" s="919"/>
      <c r="AO1" s="918">
        <v>28</v>
      </c>
      <c r="AP1" s="919"/>
      <c r="AQ1" s="918">
        <v>29</v>
      </c>
      <c r="AR1" s="919"/>
      <c r="AS1" s="918">
        <v>31</v>
      </c>
      <c r="AT1" s="919"/>
    </row>
    <row r="2" spans="1:46">
      <c r="A2" s="440" t="s">
        <v>18</v>
      </c>
      <c r="B2" s="58" t="s">
        <v>15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</row>
    <row r="3" spans="1:46">
      <c r="A3" s="440" t="s">
        <v>19</v>
      </c>
      <c r="B3" s="58" t="s">
        <v>15</v>
      </c>
      <c r="C3" s="590">
        <v>7957516</v>
      </c>
      <c r="D3" s="200">
        <v>8.0399999999999991</v>
      </c>
      <c r="E3" s="590">
        <v>7966396</v>
      </c>
      <c r="F3" s="200">
        <v>8.0399999999999991</v>
      </c>
      <c r="G3" s="590">
        <v>7966988</v>
      </c>
      <c r="H3" s="200">
        <v>8.06</v>
      </c>
      <c r="I3" s="590">
        <v>7970170</v>
      </c>
      <c r="J3" s="200">
        <v>8.06</v>
      </c>
      <c r="K3" s="621">
        <v>7973278</v>
      </c>
      <c r="L3" s="240">
        <v>8.08</v>
      </c>
      <c r="M3" s="625">
        <v>7976460</v>
      </c>
      <c r="N3" s="240">
        <v>8.09</v>
      </c>
      <c r="O3" s="625">
        <v>7985784</v>
      </c>
      <c r="P3" s="240">
        <v>8.08</v>
      </c>
      <c r="Q3" s="625">
        <v>7988670</v>
      </c>
      <c r="R3" s="240">
        <v>8.08</v>
      </c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490"/>
      <c r="AN3" s="490"/>
      <c r="AO3" s="490"/>
      <c r="AP3" s="490"/>
      <c r="AQ3" s="490"/>
      <c r="AR3" s="490"/>
      <c r="AS3" s="490"/>
      <c r="AT3" s="490"/>
    </row>
    <row r="4" spans="1:46">
      <c r="A4" s="440" t="s">
        <v>21</v>
      </c>
      <c r="B4" s="58" t="s">
        <v>15</v>
      </c>
      <c r="C4" s="591">
        <v>8198210.4000000004</v>
      </c>
      <c r="D4" s="200">
        <v>8.2799999999999994</v>
      </c>
      <c r="E4" s="591">
        <v>8209280</v>
      </c>
      <c r="F4" s="200">
        <v>8.2799999999999994</v>
      </c>
      <c r="G4" s="591">
        <v>8207583.2000000002</v>
      </c>
      <c r="H4" s="200">
        <v>8.3000000000000007</v>
      </c>
      <c r="I4" s="591">
        <v>8211219.2000000002</v>
      </c>
      <c r="J4" s="200">
        <v>8.3000000000000007</v>
      </c>
      <c r="K4" s="622">
        <v>8214855.2000000002</v>
      </c>
      <c r="L4" s="240">
        <v>8.33</v>
      </c>
      <c r="M4" s="626">
        <v>8218491.2000000002</v>
      </c>
      <c r="N4" s="240">
        <v>8.33</v>
      </c>
      <c r="O4" s="626">
        <v>8243697.5700000003</v>
      </c>
      <c r="P4" s="240">
        <v>8.35</v>
      </c>
      <c r="Q4" s="626">
        <v>8236671.2000000002</v>
      </c>
      <c r="R4" s="240">
        <v>8.34</v>
      </c>
      <c r="S4" s="626">
        <v>8240064.7999999998</v>
      </c>
      <c r="T4" s="240">
        <v>8.34</v>
      </c>
      <c r="U4" s="626">
        <v>8243539.2000000002</v>
      </c>
      <c r="V4" s="240">
        <v>8.34</v>
      </c>
      <c r="W4" s="626">
        <v>8247013.5999999996</v>
      </c>
      <c r="X4" s="240">
        <v>8.33</v>
      </c>
      <c r="Y4" s="626">
        <v>8257436.7999999998</v>
      </c>
      <c r="Z4" s="240">
        <v>8.34</v>
      </c>
      <c r="AA4" s="626">
        <v>8267052</v>
      </c>
      <c r="AB4" s="240">
        <v>8.35</v>
      </c>
      <c r="AC4" s="620">
        <v>8293874.3700000001</v>
      </c>
      <c r="AD4" s="601">
        <v>8.3699999999999992</v>
      </c>
      <c r="AE4" s="626">
        <v>8273758.4000000004</v>
      </c>
      <c r="AF4" s="240">
        <v>8.36</v>
      </c>
      <c r="AG4" s="626">
        <v>8277152</v>
      </c>
      <c r="AH4" s="240">
        <v>8.36</v>
      </c>
      <c r="AI4" s="626">
        <v>8287252</v>
      </c>
      <c r="AJ4" s="240">
        <v>8.35</v>
      </c>
      <c r="AK4" s="626">
        <v>8295816.7999999998</v>
      </c>
      <c r="AL4" s="240">
        <v>8.36</v>
      </c>
      <c r="AM4" s="620">
        <v>8302125.6699999999</v>
      </c>
      <c r="AN4" s="601">
        <v>8.36</v>
      </c>
      <c r="AO4" s="626">
        <v>8302604</v>
      </c>
      <c r="AP4" s="240">
        <v>8.36</v>
      </c>
      <c r="AQ4" s="626">
        <v>8302038.4000000004</v>
      </c>
      <c r="AR4" s="240">
        <v>8.36</v>
      </c>
      <c r="AS4" s="626">
        <v>8308664</v>
      </c>
      <c r="AT4" s="240">
        <v>8.36</v>
      </c>
    </row>
    <row r="5" spans="1:46">
      <c r="A5" s="440" t="s">
        <v>98</v>
      </c>
      <c r="B5" s="58" t="s">
        <v>15</v>
      </c>
      <c r="C5" s="591">
        <v>5215172.0599999996</v>
      </c>
      <c r="D5" s="200">
        <v>5.26</v>
      </c>
      <c r="E5" s="592">
        <v>5224676.3099999996</v>
      </c>
      <c r="F5" s="205">
        <v>5.27</v>
      </c>
      <c r="G5" s="591">
        <v>5221743.57</v>
      </c>
      <c r="H5" s="200">
        <v>5.28</v>
      </c>
      <c r="I5" s="591">
        <v>5224078.9000000004</v>
      </c>
      <c r="J5" s="200">
        <v>5.28</v>
      </c>
      <c r="K5" s="620">
        <v>5231084.8899999997</v>
      </c>
      <c r="L5" s="601">
        <v>5.3</v>
      </c>
      <c r="M5" s="626">
        <v>5228749.5599999996</v>
      </c>
      <c r="N5" s="240">
        <v>5.3</v>
      </c>
      <c r="O5" s="626">
        <v>5235701.24</v>
      </c>
      <c r="P5" s="240">
        <v>5.3</v>
      </c>
      <c r="Q5" s="626">
        <v>5241892.58</v>
      </c>
      <c r="R5" s="240">
        <v>5.31</v>
      </c>
      <c r="S5" s="620">
        <v>5243956.3600000003</v>
      </c>
      <c r="T5" s="601">
        <v>5.3</v>
      </c>
      <c r="U5" s="620">
        <v>5246074.45</v>
      </c>
      <c r="V5" s="601">
        <v>5.31</v>
      </c>
      <c r="W5" s="626">
        <v>5248572.71</v>
      </c>
      <c r="X5" s="240">
        <v>5.3</v>
      </c>
      <c r="Y5" s="626">
        <v>5255198.53</v>
      </c>
      <c r="Z5" s="240">
        <v>5.31</v>
      </c>
      <c r="AA5" s="626">
        <v>5262095.9000000004</v>
      </c>
      <c r="AB5" s="240">
        <v>5.3199999999999994</v>
      </c>
      <c r="AC5" s="626">
        <v>5264268.3</v>
      </c>
      <c r="AD5" s="240">
        <v>5.31</v>
      </c>
      <c r="AE5" s="620">
        <v>5269156.2</v>
      </c>
      <c r="AF5" s="601">
        <v>5.32</v>
      </c>
      <c r="AG5" s="626">
        <v>5268613.0999999996</v>
      </c>
      <c r="AH5" s="240">
        <v>5.32</v>
      </c>
      <c r="AI5" s="626">
        <v>5275075.99</v>
      </c>
      <c r="AJ5" s="240">
        <v>5.32</v>
      </c>
      <c r="AK5" s="626">
        <v>5280072.51</v>
      </c>
      <c r="AL5" s="240">
        <v>5.32</v>
      </c>
      <c r="AM5" s="626">
        <v>5282244.91</v>
      </c>
      <c r="AN5" s="240">
        <v>5.32</v>
      </c>
      <c r="AO5" s="626">
        <v>5284471.62</v>
      </c>
      <c r="AP5" s="240">
        <v>5.32</v>
      </c>
      <c r="AQ5" s="626">
        <v>5284145.76</v>
      </c>
      <c r="AR5" s="240">
        <v>5.32</v>
      </c>
      <c r="AS5" s="626">
        <v>5288381.9400000004</v>
      </c>
      <c r="AT5" s="240">
        <v>5.32</v>
      </c>
    </row>
    <row r="6" spans="1:46">
      <c r="A6" s="440" t="s">
        <v>96</v>
      </c>
      <c r="B6" s="58" t="s">
        <v>15</v>
      </c>
      <c r="C6" s="592">
        <v>7944238.1799999997</v>
      </c>
      <c r="D6" s="205">
        <v>8.02</v>
      </c>
      <c r="E6" s="591">
        <v>7940177.5199999996</v>
      </c>
      <c r="F6" s="200">
        <v>8.01</v>
      </c>
      <c r="G6" s="591">
        <v>7940800.5599999996</v>
      </c>
      <c r="H6" s="200">
        <v>8.0399999999999991</v>
      </c>
      <c r="I6" s="591">
        <v>7944383.04</v>
      </c>
      <c r="J6" s="200">
        <v>8.0299999999999994</v>
      </c>
      <c r="K6" s="622">
        <v>7947965.5199999996</v>
      </c>
      <c r="L6" s="240">
        <v>8.06</v>
      </c>
      <c r="M6" s="626">
        <v>7951548</v>
      </c>
      <c r="N6" s="240">
        <v>8.06</v>
      </c>
      <c r="O6" s="626">
        <v>7962217.5599999996</v>
      </c>
      <c r="P6" s="240">
        <v>8.06</v>
      </c>
      <c r="Q6" s="626">
        <v>7982310.5999999996</v>
      </c>
      <c r="R6" s="240">
        <v>8.08</v>
      </c>
      <c r="S6" s="626">
        <v>7985893.0800000001</v>
      </c>
      <c r="T6" s="240">
        <v>8.08</v>
      </c>
      <c r="U6" s="626">
        <v>7989475.5599999996</v>
      </c>
      <c r="V6" s="240">
        <v>8.08</v>
      </c>
      <c r="W6" s="626">
        <v>7993058.04</v>
      </c>
      <c r="X6" s="240">
        <v>8.08</v>
      </c>
      <c r="Y6" s="626">
        <v>8003805.4800000004</v>
      </c>
      <c r="Z6" s="240">
        <v>8.08</v>
      </c>
      <c r="AA6" s="626">
        <v>8016655.6799999997</v>
      </c>
      <c r="AB6" s="240">
        <v>8.1</v>
      </c>
      <c r="AC6" s="626">
        <v>8020316.04</v>
      </c>
      <c r="AD6" s="240">
        <v>8.09</v>
      </c>
      <c r="AE6" s="626">
        <v>8023976.4000000004</v>
      </c>
      <c r="AF6" s="240">
        <v>8.11</v>
      </c>
      <c r="AG6" s="626">
        <v>8027558.8799999999</v>
      </c>
      <c r="AH6" s="240">
        <v>8.11</v>
      </c>
      <c r="AI6" s="626">
        <v>8038462.0800000001</v>
      </c>
      <c r="AJ6" s="240">
        <v>8.1</v>
      </c>
      <c r="AK6" s="626">
        <v>8047340.4000000004</v>
      </c>
      <c r="AL6" s="240">
        <v>8.1</v>
      </c>
      <c r="AM6" s="626">
        <v>8050845</v>
      </c>
      <c r="AN6" s="240">
        <v>8.11</v>
      </c>
      <c r="AO6" s="626">
        <v>8054427.4800000004</v>
      </c>
      <c r="AP6" s="240">
        <v>8.11</v>
      </c>
      <c r="AQ6" s="626">
        <v>8046873.1200000001</v>
      </c>
      <c r="AR6" s="240">
        <v>8.11</v>
      </c>
      <c r="AS6" s="626">
        <v>8053726.5599999996</v>
      </c>
      <c r="AT6" s="240">
        <v>8.1</v>
      </c>
    </row>
    <row r="7" spans="1:46">
      <c r="A7" s="440" t="s">
        <v>107</v>
      </c>
      <c r="B7" s="58" t="s">
        <v>15</v>
      </c>
      <c r="C7" s="593">
        <v>7734755.0199999996</v>
      </c>
      <c r="D7" s="205">
        <v>7.81</v>
      </c>
      <c r="E7" s="590">
        <v>7749628.7000000002</v>
      </c>
      <c r="F7" s="200">
        <v>7.82</v>
      </c>
      <c r="G7" s="590">
        <v>7747259.0999999996</v>
      </c>
      <c r="H7" s="200">
        <v>7.84</v>
      </c>
      <c r="I7" s="590">
        <v>7750813.5</v>
      </c>
      <c r="J7" s="200">
        <v>7.84</v>
      </c>
      <c r="K7" s="621">
        <v>7754367.9000000004</v>
      </c>
      <c r="L7" s="240">
        <v>7.86</v>
      </c>
      <c r="M7" s="625">
        <v>7757922.2999999998</v>
      </c>
      <c r="N7" s="240">
        <v>7.87</v>
      </c>
      <c r="O7" s="625">
        <v>7768659.5499999998</v>
      </c>
      <c r="P7" s="240">
        <v>7.87</v>
      </c>
      <c r="Q7" s="625">
        <v>7785468.9000000004</v>
      </c>
      <c r="R7" s="240">
        <v>7.88</v>
      </c>
      <c r="S7" s="625">
        <v>7789097.3499999996</v>
      </c>
      <c r="T7" s="240">
        <v>7.88</v>
      </c>
      <c r="U7" s="625">
        <v>7792725.7999999998</v>
      </c>
      <c r="V7" s="240">
        <v>7.88</v>
      </c>
      <c r="W7" s="625">
        <v>7796354.25</v>
      </c>
      <c r="X7" s="240">
        <v>7.88</v>
      </c>
      <c r="Y7" s="625">
        <v>7807165.5499999998</v>
      </c>
      <c r="Z7" s="240">
        <v>7.88</v>
      </c>
      <c r="AA7" s="625">
        <v>7814940.7999999998</v>
      </c>
      <c r="AB7" s="240">
        <v>7.89</v>
      </c>
      <c r="AC7" s="625">
        <v>7818643.2999999998</v>
      </c>
      <c r="AD7" s="240">
        <v>7.89</v>
      </c>
      <c r="AE7" s="625">
        <v>7822345.7999999998</v>
      </c>
      <c r="AF7" s="240">
        <v>7.9</v>
      </c>
      <c r="AG7" s="625">
        <v>7826048.2999999998</v>
      </c>
      <c r="AH7" s="240">
        <v>7.9</v>
      </c>
      <c r="AI7" s="625">
        <v>7837155.7999999998</v>
      </c>
      <c r="AJ7" s="240">
        <v>7.9</v>
      </c>
      <c r="AK7" s="625">
        <v>7855372.0999999996</v>
      </c>
      <c r="AL7" s="240">
        <v>7.91</v>
      </c>
      <c r="AM7" s="651">
        <v>7862406.8499999996</v>
      </c>
      <c r="AN7" s="601">
        <v>7.92</v>
      </c>
      <c r="AO7" s="625">
        <v>7862480.9000000004</v>
      </c>
      <c r="AP7" s="240">
        <v>7.92</v>
      </c>
      <c r="AQ7" s="625">
        <v>7848559.5</v>
      </c>
      <c r="AR7" s="240">
        <v>7.91</v>
      </c>
      <c r="AS7" s="625">
        <v>7855372.0999999996</v>
      </c>
      <c r="AT7" s="240">
        <v>7.9</v>
      </c>
    </row>
    <row r="8" spans="1:46">
      <c r="A8" s="453" t="s">
        <v>108</v>
      </c>
      <c r="B8" s="58"/>
      <c r="C8" s="591">
        <v>5757254</v>
      </c>
      <c r="D8" s="200">
        <v>5.81</v>
      </c>
      <c r="E8" s="592">
        <v>5754445.6399999997</v>
      </c>
      <c r="F8" s="205">
        <v>5.81</v>
      </c>
      <c r="G8" s="592">
        <v>5745543.7999999998</v>
      </c>
      <c r="H8" s="205">
        <v>5.81</v>
      </c>
      <c r="I8" s="591">
        <v>5764794</v>
      </c>
      <c r="J8" s="200">
        <v>5.83</v>
      </c>
      <c r="K8" s="622">
        <v>5767462</v>
      </c>
      <c r="L8" s="240">
        <v>5.85</v>
      </c>
      <c r="M8" s="620">
        <v>5771675.7000000002</v>
      </c>
      <c r="N8" s="601">
        <v>5.85</v>
      </c>
      <c r="O8" s="620">
        <v>5781625.5999999996</v>
      </c>
      <c r="P8" s="601">
        <v>5.85</v>
      </c>
      <c r="Q8" s="620">
        <v>5763791.1799999997</v>
      </c>
      <c r="R8" s="601">
        <v>5.83</v>
      </c>
      <c r="S8" s="620">
        <v>5779966.2199999997</v>
      </c>
      <c r="T8" s="601">
        <v>5.85</v>
      </c>
      <c r="U8" s="626">
        <v>5794664</v>
      </c>
      <c r="V8" s="240">
        <v>5.86</v>
      </c>
      <c r="W8" s="626">
        <v>5797390</v>
      </c>
      <c r="X8" s="240">
        <v>5.86</v>
      </c>
      <c r="Y8" s="626">
        <v>5805626</v>
      </c>
      <c r="Z8" s="240">
        <v>5.86</v>
      </c>
      <c r="AA8" s="626">
        <v>5808352</v>
      </c>
      <c r="AB8" s="240">
        <v>5.87</v>
      </c>
      <c r="AC8" s="626">
        <v>5811194</v>
      </c>
      <c r="AD8" s="240">
        <v>5.86</v>
      </c>
      <c r="AE8" s="620">
        <v>5829658.8799999999</v>
      </c>
      <c r="AF8" s="601">
        <v>5.89</v>
      </c>
      <c r="AG8" s="626">
        <v>5816820</v>
      </c>
      <c r="AH8" s="240">
        <v>5.87</v>
      </c>
      <c r="AI8" s="626">
        <v>5825346</v>
      </c>
      <c r="AJ8" s="240">
        <v>5.87</v>
      </c>
      <c r="AK8" s="626">
        <v>5843790</v>
      </c>
      <c r="AL8" s="240">
        <v>5.89</v>
      </c>
      <c r="AM8" s="626">
        <v>5846516</v>
      </c>
      <c r="AN8" s="240">
        <v>5.89</v>
      </c>
      <c r="AO8" s="626">
        <v>5849242</v>
      </c>
      <c r="AP8" s="240">
        <v>5.89</v>
      </c>
      <c r="AQ8" s="626">
        <v>5836772</v>
      </c>
      <c r="AR8" s="240">
        <v>5.88</v>
      </c>
      <c r="AS8" s="626">
        <v>5841876</v>
      </c>
      <c r="AT8" s="240">
        <v>5.88</v>
      </c>
    </row>
    <row r="9" spans="1:46">
      <c r="A9" s="440" t="s">
        <v>66</v>
      </c>
      <c r="B9" s="58" t="s">
        <v>15</v>
      </c>
      <c r="C9" s="591">
        <v>4421615.04</v>
      </c>
      <c r="D9" s="200">
        <v>4.47</v>
      </c>
      <c r="E9" s="592">
        <v>4439164.63</v>
      </c>
      <c r="F9" s="205">
        <v>4.4800000000000004</v>
      </c>
      <c r="G9" s="591">
        <v>4424063.76</v>
      </c>
      <c r="H9" s="200">
        <v>4.4800000000000004</v>
      </c>
      <c r="I9" s="591">
        <v>4443147.88</v>
      </c>
      <c r="J9" s="200">
        <v>4.49</v>
      </c>
      <c r="K9" s="602">
        <v>4445114.16</v>
      </c>
      <c r="L9" s="600">
        <v>4.5</v>
      </c>
      <c r="M9" s="626">
        <v>4430593.68</v>
      </c>
      <c r="N9" s="240">
        <v>4.4800000000000004</v>
      </c>
      <c r="O9" s="626">
        <v>4453084.96</v>
      </c>
      <c r="P9" s="240">
        <v>4.5</v>
      </c>
      <c r="Q9" s="626">
        <v>4442708.4000000004</v>
      </c>
      <c r="R9" s="240">
        <v>4.49</v>
      </c>
      <c r="S9" s="626">
        <v>4444899.3600000003</v>
      </c>
      <c r="T9" s="240">
        <v>4.49</v>
      </c>
      <c r="U9" s="626">
        <v>4447090.32</v>
      </c>
      <c r="V9" s="240">
        <v>4.5</v>
      </c>
      <c r="W9" s="602">
        <v>4472823.3600000003</v>
      </c>
      <c r="X9" s="600">
        <v>4.5199999999999996</v>
      </c>
      <c r="Y9" s="620">
        <v>4483416.4400000004</v>
      </c>
      <c r="Z9" s="601">
        <v>4.53</v>
      </c>
      <c r="AA9" s="626">
        <v>4449496.08</v>
      </c>
      <c r="AB9" s="240">
        <v>4.49</v>
      </c>
      <c r="AC9" s="620">
        <v>4487357.16</v>
      </c>
      <c r="AD9" s="601">
        <v>4.53</v>
      </c>
      <c r="AE9" s="626">
        <v>4454006.88</v>
      </c>
      <c r="AF9" s="240">
        <v>4.5</v>
      </c>
      <c r="AG9" s="626">
        <v>4456240.8</v>
      </c>
      <c r="AH9" s="240">
        <v>4.5</v>
      </c>
      <c r="AI9" s="626">
        <v>4462985.5199999996</v>
      </c>
      <c r="AJ9" s="240">
        <v>4.5</v>
      </c>
      <c r="AK9" s="626">
        <v>4487558.6399999997</v>
      </c>
      <c r="AL9" s="240">
        <v>4.5199999999999996</v>
      </c>
      <c r="AM9" s="626">
        <v>4489749.5999999996</v>
      </c>
      <c r="AN9" s="240">
        <v>4.5199999999999996</v>
      </c>
      <c r="AO9" s="626">
        <v>4491983.5199999996</v>
      </c>
      <c r="AP9" s="240">
        <v>4.5199999999999996</v>
      </c>
      <c r="AQ9" s="626">
        <v>4484981.04</v>
      </c>
      <c r="AR9" s="240">
        <v>4.5199999999999996</v>
      </c>
      <c r="AS9" s="626">
        <v>4489019.28</v>
      </c>
      <c r="AT9" s="240">
        <v>4.5199999999999996</v>
      </c>
    </row>
    <row r="10" spans="1:46">
      <c r="A10" s="634"/>
      <c r="B10" s="635"/>
      <c r="C10" s="636">
        <v>0</v>
      </c>
      <c r="D10" s="637">
        <v>0</v>
      </c>
      <c r="E10" s="638">
        <v>0</v>
      </c>
      <c r="F10" s="639">
        <v>0</v>
      </c>
      <c r="G10" s="636">
        <v>0</v>
      </c>
      <c r="H10" s="637">
        <v>0</v>
      </c>
      <c r="I10" s="636">
        <v>0</v>
      </c>
      <c r="J10" s="637">
        <v>0</v>
      </c>
      <c r="K10" s="640">
        <v>0</v>
      </c>
      <c r="L10" s="641"/>
      <c r="M10" s="642">
        <v>0</v>
      </c>
      <c r="N10" s="643"/>
      <c r="O10" s="642">
        <v>0</v>
      </c>
      <c r="P10" s="643"/>
      <c r="Q10" s="642">
        <v>0</v>
      </c>
      <c r="R10" s="643"/>
      <c r="S10" s="642">
        <v>0</v>
      </c>
      <c r="T10" s="643"/>
      <c r="U10" s="642">
        <v>8481532.1999999993</v>
      </c>
      <c r="V10" s="643">
        <v>8.57</v>
      </c>
      <c r="W10" s="640">
        <v>8513686.6799999997</v>
      </c>
      <c r="X10" s="641">
        <v>8.6</v>
      </c>
      <c r="Y10" s="640">
        <v>8498318.7300000004</v>
      </c>
      <c r="Z10" s="641">
        <v>8.58</v>
      </c>
      <c r="AA10" s="640">
        <v>8577995.6400000006</v>
      </c>
      <c r="AB10" s="641">
        <v>8.66</v>
      </c>
      <c r="AC10" s="640">
        <v>8581778.5199999996</v>
      </c>
      <c r="AD10" s="641">
        <v>8.66</v>
      </c>
      <c r="AE10" s="642">
        <v>8487837</v>
      </c>
      <c r="AF10" s="643">
        <v>8.57</v>
      </c>
      <c r="AG10" s="642">
        <v>8492092.7400000002</v>
      </c>
      <c r="AH10" s="643">
        <v>8.58</v>
      </c>
      <c r="AI10" s="642">
        <v>8600771.7300000004</v>
      </c>
      <c r="AJ10" s="643">
        <v>8.67</v>
      </c>
      <c r="AK10" s="642">
        <v>8556638.1300000008</v>
      </c>
      <c r="AL10" s="643">
        <v>8.6199999999999992</v>
      </c>
      <c r="AM10" s="642">
        <v>8560893.8699999992</v>
      </c>
      <c r="AN10" s="643">
        <v>8.6199999999999992</v>
      </c>
      <c r="AO10" s="642">
        <v>8565070.8000000007</v>
      </c>
      <c r="AP10" s="643">
        <v>8.6300000000000008</v>
      </c>
      <c r="AQ10" s="642">
        <v>8562864.1199999992</v>
      </c>
      <c r="AR10" s="643">
        <v>8.6300000000000008</v>
      </c>
      <c r="AS10" s="642">
        <v>8570666.3100000005</v>
      </c>
      <c r="AT10" s="643">
        <v>8.629999999999999</v>
      </c>
    </row>
    <row r="11" spans="1:46" ht="16.5" thickBot="1">
      <c r="A11" s="897" t="s">
        <v>128</v>
      </c>
      <c r="B11" s="927"/>
      <c r="C11" s="528">
        <f t="shared" ref="C11:K11" si="0">SUM(C3:C10)</f>
        <v>47228760.699999996</v>
      </c>
      <c r="D11" s="494">
        <f t="shared" si="0"/>
        <v>47.69</v>
      </c>
      <c r="E11" s="528">
        <f t="shared" si="0"/>
        <v>47283768.800000004</v>
      </c>
      <c r="F11" s="494">
        <f t="shared" si="0"/>
        <v>47.710000000000008</v>
      </c>
      <c r="G11" s="528">
        <f t="shared" si="0"/>
        <v>47253981.989999995</v>
      </c>
      <c r="H11" s="494">
        <f t="shared" si="0"/>
        <v>47.81</v>
      </c>
      <c r="I11" s="528">
        <f t="shared" si="0"/>
        <v>47308606.520000003</v>
      </c>
      <c r="J11" s="494">
        <f t="shared" si="0"/>
        <v>47.830000000000005</v>
      </c>
      <c r="K11" s="528">
        <f t="shared" si="0"/>
        <v>47334127.670000002</v>
      </c>
      <c r="L11" s="494">
        <f>SUM(L3:L9)</f>
        <v>47.980000000000004</v>
      </c>
      <c r="M11" s="528">
        <f>SUM(M3:M10)</f>
        <v>47335440.439999998</v>
      </c>
      <c r="N11" s="494">
        <f>SUM(N3:N9)</f>
        <v>47.980000000000004</v>
      </c>
      <c r="O11" s="528">
        <f>SUM(O3:O10)</f>
        <v>47430770.480000004</v>
      </c>
      <c r="P11" s="494">
        <f>SUM(P3:P9)</f>
        <v>48.01</v>
      </c>
      <c r="Q11" s="528">
        <f>SUM(Q3:Q10)</f>
        <v>47441512.859999999</v>
      </c>
      <c r="R11" s="494">
        <f>SUM(R3:R9)</f>
        <v>48.010000000000005</v>
      </c>
      <c r="S11" s="528">
        <f>SUM(S3:S10)</f>
        <v>39483877.170000002</v>
      </c>
      <c r="T11" s="494">
        <f>SUM(T3:T9)</f>
        <v>39.94</v>
      </c>
      <c r="U11" s="528">
        <f t="shared" ref="U11:Z11" si="1">SUM(U4:U10)</f>
        <v>47995101.530000001</v>
      </c>
      <c r="V11" s="528">
        <f t="shared" si="1"/>
        <v>48.54</v>
      </c>
      <c r="W11" s="528">
        <f t="shared" si="1"/>
        <v>48068898.639999993</v>
      </c>
      <c r="X11" s="528">
        <f t="shared" si="1"/>
        <v>48.57</v>
      </c>
      <c r="Y11" s="528">
        <f t="shared" si="1"/>
        <v>48110967.530000001</v>
      </c>
      <c r="Z11" s="528">
        <f t="shared" si="1"/>
        <v>48.58</v>
      </c>
      <c r="AA11" s="528">
        <f t="shared" ref="AA11:AF11" si="2">SUM(AA4:AA10)</f>
        <v>48196588.099999994</v>
      </c>
      <c r="AB11" s="528">
        <f t="shared" si="2"/>
        <v>48.679999999999993</v>
      </c>
      <c r="AC11" s="528">
        <f t="shared" si="2"/>
        <v>48277431.689999998</v>
      </c>
      <c r="AD11" s="528">
        <f t="shared" si="2"/>
        <v>48.710000000000008</v>
      </c>
      <c r="AE11" s="528">
        <f t="shared" si="2"/>
        <v>48160739.560000002</v>
      </c>
      <c r="AF11" s="528">
        <f t="shared" si="2"/>
        <v>48.65</v>
      </c>
      <c r="AG11" s="528">
        <f t="shared" ref="AG11:AL11" si="3">SUM(AG4:AG10)</f>
        <v>48164525.82</v>
      </c>
      <c r="AH11" s="528">
        <f t="shared" si="3"/>
        <v>48.639999999999993</v>
      </c>
      <c r="AI11" s="528">
        <f t="shared" si="3"/>
        <v>48327049.120000005</v>
      </c>
      <c r="AJ11" s="528">
        <f t="shared" si="3"/>
        <v>48.71</v>
      </c>
      <c r="AK11" s="528">
        <f t="shared" si="3"/>
        <v>48366588.580000006</v>
      </c>
      <c r="AL11" s="528">
        <f t="shared" si="3"/>
        <v>48.719999999999992</v>
      </c>
      <c r="AM11" s="528">
        <f t="shared" ref="AM11:AT11" si="4">SUM(AM4:AM10)</f>
        <v>48394781.899999999</v>
      </c>
      <c r="AN11" s="528">
        <f t="shared" si="4"/>
        <v>48.74</v>
      </c>
      <c r="AO11" s="528">
        <f t="shared" si="4"/>
        <v>48410280.319999993</v>
      </c>
      <c r="AP11" s="528">
        <f t="shared" si="4"/>
        <v>48.750000000000007</v>
      </c>
      <c r="AQ11" s="528">
        <f t="shared" si="4"/>
        <v>48366233.939999998</v>
      </c>
      <c r="AR11" s="528">
        <f t="shared" si="4"/>
        <v>48.73</v>
      </c>
      <c r="AS11" s="528">
        <f t="shared" si="4"/>
        <v>48407706.190000005</v>
      </c>
      <c r="AT11" s="528">
        <f t="shared" si="4"/>
        <v>48.709999999999994</v>
      </c>
    </row>
    <row r="12" spans="1:46" ht="15">
      <c r="A12" s="441" t="s">
        <v>25</v>
      </c>
      <c r="B12" s="444" t="s">
        <v>26</v>
      </c>
      <c r="C12" s="605">
        <v>3950251.59</v>
      </c>
      <c r="D12" s="548">
        <v>3.99</v>
      </c>
      <c r="E12" s="605">
        <v>3957204.63</v>
      </c>
      <c r="F12" s="548">
        <v>3.99</v>
      </c>
      <c r="G12" s="605">
        <v>3959524.84</v>
      </c>
      <c r="H12" s="548">
        <v>4.01</v>
      </c>
      <c r="I12" s="605">
        <v>3961846.56</v>
      </c>
      <c r="J12" s="548">
        <v>4.01</v>
      </c>
      <c r="K12" s="605">
        <v>3964169.79</v>
      </c>
      <c r="L12" s="548">
        <v>4.0199999999999996</v>
      </c>
      <c r="M12" s="605">
        <v>3966494.16</v>
      </c>
      <c r="N12" s="548">
        <v>4.0199999999999996</v>
      </c>
      <c r="O12" s="605">
        <v>3973475.59</v>
      </c>
      <c r="P12" s="548">
        <v>4.0199999999999996</v>
      </c>
      <c r="Q12" s="605">
        <v>3975805.64</v>
      </c>
      <c r="R12" s="548">
        <v>4.0199999999999996</v>
      </c>
      <c r="S12" s="605">
        <v>3978136.82</v>
      </c>
      <c r="T12" s="548">
        <v>4.0199999999999996</v>
      </c>
      <c r="U12" s="605">
        <v>3980469.51</v>
      </c>
      <c r="V12" s="548">
        <v>4.0200000000000005</v>
      </c>
      <c r="W12" s="605">
        <v>3982803.34</v>
      </c>
      <c r="X12" s="548">
        <v>4.0199999999999996</v>
      </c>
      <c r="Y12" s="605">
        <v>3989813.54</v>
      </c>
      <c r="Z12" s="548">
        <v>4.03</v>
      </c>
      <c r="AA12" s="605">
        <v>3785000</v>
      </c>
      <c r="AB12" s="548">
        <v>3.82</v>
      </c>
      <c r="AC12" s="605">
        <v>3786522.7</v>
      </c>
      <c r="AD12" s="548">
        <v>3.82</v>
      </c>
      <c r="AE12" s="605">
        <v>3788046.17</v>
      </c>
      <c r="AF12" s="548">
        <v>3.83</v>
      </c>
      <c r="AG12" s="605">
        <v>3789570.39</v>
      </c>
      <c r="AH12" s="548">
        <v>3.83</v>
      </c>
      <c r="AI12" s="605">
        <v>3794146.07</v>
      </c>
      <c r="AJ12" s="548">
        <v>3.82</v>
      </c>
      <c r="AK12" s="605">
        <v>3795672.56</v>
      </c>
      <c r="AL12" s="548">
        <v>3.82</v>
      </c>
      <c r="AM12" s="605">
        <v>3797199.81</v>
      </c>
      <c r="AN12" s="548">
        <v>3.83</v>
      </c>
      <c r="AO12" s="605">
        <v>3798727.44</v>
      </c>
      <c r="AP12" s="548">
        <v>3.83</v>
      </c>
      <c r="AQ12" s="605">
        <v>3800255.82</v>
      </c>
      <c r="AR12" s="548">
        <v>3.83</v>
      </c>
      <c r="AS12" s="605">
        <v>3803314.1</v>
      </c>
      <c r="AT12" s="548">
        <v>3.83</v>
      </c>
    </row>
    <row r="13" spans="1:46" ht="15">
      <c r="A13" s="441" t="s">
        <v>99</v>
      </c>
      <c r="B13" s="443" t="s">
        <v>29</v>
      </c>
      <c r="C13" s="573">
        <v>0</v>
      </c>
      <c r="D13" s="548">
        <v>0</v>
      </c>
      <c r="E13" s="573">
        <v>0</v>
      </c>
      <c r="F13" s="548">
        <v>0</v>
      </c>
      <c r="G13" s="573">
        <v>0</v>
      </c>
      <c r="H13" s="548">
        <v>0</v>
      </c>
      <c r="I13" s="573">
        <v>0</v>
      </c>
      <c r="J13" s="548">
        <v>0</v>
      </c>
      <c r="K13" s="603">
        <v>0</v>
      </c>
      <c r="L13" s="548">
        <v>0</v>
      </c>
      <c r="M13" s="603">
        <v>0</v>
      </c>
      <c r="N13" s="548">
        <v>0</v>
      </c>
      <c r="O13" s="603">
        <v>0</v>
      </c>
      <c r="P13" s="548">
        <v>0</v>
      </c>
      <c r="Q13" s="603">
        <v>0</v>
      </c>
      <c r="R13" s="548">
        <v>0</v>
      </c>
      <c r="S13" s="603">
        <v>0</v>
      </c>
      <c r="T13" s="548">
        <v>0</v>
      </c>
      <c r="U13" s="603">
        <v>0</v>
      </c>
      <c r="V13" s="548">
        <v>0</v>
      </c>
      <c r="W13" s="603">
        <v>0</v>
      </c>
      <c r="X13" s="548">
        <v>0</v>
      </c>
      <c r="Y13" s="603">
        <v>0</v>
      </c>
      <c r="Z13" s="548">
        <v>0</v>
      </c>
      <c r="AA13" s="603">
        <v>0</v>
      </c>
      <c r="AB13" s="548">
        <v>0</v>
      </c>
      <c r="AC13" s="603">
        <v>0</v>
      </c>
      <c r="AD13" s="548">
        <v>0</v>
      </c>
      <c r="AE13" s="603">
        <v>0</v>
      </c>
      <c r="AF13" s="548">
        <v>0</v>
      </c>
      <c r="AG13" s="603">
        <v>0</v>
      </c>
      <c r="AH13" s="548">
        <v>0</v>
      </c>
      <c r="AI13" s="603">
        <v>0</v>
      </c>
      <c r="AJ13" s="548">
        <v>0</v>
      </c>
      <c r="AK13" s="603">
        <v>0</v>
      </c>
      <c r="AL13" s="548">
        <v>0</v>
      </c>
      <c r="AM13" s="603">
        <v>0</v>
      </c>
      <c r="AN13" s="548">
        <v>0</v>
      </c>
      <c r="AO13" s="603">
        <v>0</v>
      </c>
      <c r="AP13" s="548">
        <v>0</v>
      </c>
      <c r="AQ13" s="603">
        <v>0</v>
      </c>
      <c r="AR13" s="548">
        <v>0</v>
      </c>
      <c r="AS13" s="603">
        <v>0</v>
      </c>
      <c r="AT13" s="548">
        <v>0</v>
      </c>
    </row>
    <row r="14" spans="1:46" ht="15">
      <c r="A14" s="442" t="s">
        <v>38</v>
      </c>
      <c r="B14" s="442" t="s">
        <v>39</v>
      </c>
      <c r="C14" s="604">
        <v>4110877.2</v>
      </c>
      <c r="D14" s="551">
        <v>4.1500000000000004</v>
      </c>
      <c r="E14" s="604">
        <v>4117454.4</v>
      </c>
      <c r="F14" s="551">
        <v>4.1500000000000004</v>
      </c>
      <c r="G14" s="604">
        <v>4119648.8</v>
      </c>
      <c r="H14" s="551">
        <v>4.17</v>
      </c>
      <c r="I14" s="604">
        <v>4121844.8</v>
      </c>
      <c r="J14" s="551">
        <v>4.17</v>
      </c>
      <c r="K14" s="604">
        <v>4124041.6</v>
      </c>
      <c r="L14" s="551">
        <v>4.18</v>
      </c>
      <c r="M14" s="604">
        <v>4126240</v>
      </c>
      <c r="N14" s="551">
        <v>4.18</v>
      </c>
      <c r="O14" s="604">
        <v>4132841.2</v>
      </c>
      <c r="P14" s="551">
        <v>4.1899999999999995</v>
      </c>
      <c r="Q14" s="604">
        <v>4135044.4</v>
      </c>
      <c r="R14" s="551">
        <v>4.1899999999999995</v>
      </c>
      <c r="S14" s="604">
        <v>4137248.4</v>
      </c>
      <c r="T14" s="551">
        <v>4.1899999999999995</v>
      </c>
      <c r="U14" s="604">
        <v>4139453.6</v>
      </c>
      <c r="V14" s="551">
        <v>4.1900000000000004</v>
      </c>
      <c r="W14" s="604">
        <v>4141659.6</v>
      </c>
      <c r="X14" s="551">
        <v>4.1900000000000004</v>
      </c>
      <c r="Y14" s="604">
        <v>4148286</v>
      </c>
      <c r="Z14" s="551">
        <v>4.1900000000000004</v>
      </c>
      <c r="AA14" s="604">
        <v>4150497.2</v>
      </c>
      <c r="AB14" s="551">
        <v>4.1900000000000004</v>
      </c>
      <c r="AC14" s="604">
        <v>4152709.2</v>
      </c>
      <c r="AD14" s="551">
        <v>4.1900000000000004</v>
      </c>
      <c r="AE14" s="604">
        <v>4154922.8</v>
      </c>
      <c r="AF14" s="551">
        <v>4.2</v>
      </c>
      <c r="AG14" s="604">
        <v>4157137.2</v>
      </c>
      <c r="AH14" s="551">
        <v>4.2</v>
      </c>
      <c r="AI14" s="604">
        <v>4163788.4</v>
      </c>
      <c r="AJ14" s="551">
        <v>4.2</v>
      </c>
      <c r="AK14" s="604">
        <v>4166007.6</v>
      </c>
      <c r="AL14" s="551">
        <v>4.2</v>
      </c>
      <c r="AM14" s="604">
        <v>4168228</v>
      </c>
      <c r="AN14" s="551">
        <v>4.2</v>
      </c>
      <c r="AO14" s="604">
        <v>4170450</v>
      </c>
      <c r="AP14" s="551">
        <v>4.2</v>
      </c>
      <c r="AQ14" s="604">
        <v>4172672.8</v>
      </c>
      <c r="AR14" s="551">
        <v>4.2</v>
      </c>
      <c r="AS14" s="604">
        <v>4177122</v>
      </c>
      <c r="AT14" s="551">
        <v>4.2</v>
      </c>
    </row>
    <row r="15" spans="1:46" thickBot="1">
      <c r="A15" s="443" t="s">
        <v>100</v>
      </c>
      <c r="B15" s="443" t="s">
        <v>101</v>
      </c>
      <c r="C15" s="606">
        <v>3016056.9</v>
      </c>
      <c r="D15" s="548">
        <v>3.05</v>
      </c>
      <c r="E15" s="606">
        <v>3020899.2</v>
      </c>
      <c r="F15" s="548">
        <v>3.05</v>
      </c>
      <c r="G15" s="606">
        <v>3022515</v>
      </c>
      <c r="H15" s="548">
        <v>3.06</v>
      </c>
      <c r="I15" s="606">
        <v>3024131.4</v>
      </c>
      <c r="J15" s="548">
        <v>3.06</v>
      </c>
      <c r="K15" s="606">
        <v>3025749</v>
      </c>
      <c r="L15" s="548">
        <v>3.07</v>
      </c>
      <c r="M15" s="606">
        <v>3027367.2</v>
      </c>
      <c r="N15" s="548">
        <v>3.07</v>
      </c>
      <c r="O15" s="606">
        <v>3032227.5</v>
      </c>
      <c r="P15" s="548">
        <v>3.07</v>
      </c>
      <c r="Q15" s="606">
        <v>3033849.3</v>
      </c>
      <c r="R15" s="548">
        <v>3.07</v>
      </c>
      <c r="S15" s="606">
        <v>3035472</v>
      </c>
      <c r="T15" s="548">
        <v>3.07</v>
      </c>
      <c r="U15" s="606">
        <v>3037095.6</v>
      </c>
      <c r="V15" s="548">
        <v>3.07</v>
      </c>
      <c r="W15" s="606">
        <v>3038720.1</v>
      </c>
      <c r="X15" s="548">
        <v>3.07</v>
      </c>
      <c r="Y15" s="606">
        <v>3043598.7</v>
      </c>
      <c r="Z15" s="548">
        <v>3.07</v>
      </c>
      <c r="AA15" s="606">
        <v>3045226.5</v>
      </c>
      <c r="AB15" s="548">
        <v>3.08</v>
      </c>
      <c r="AC15" s="606">
        <v>3046855.2</v>
      </c>
      <c r="AD15" s="548">
        <v>3.0799999999999996</v>
      </c>
      <c r="AE15" s="606">
        <v>3048484.8</v>
      </c>
      <c r="AF15" s="548">
        <v>3.08</v>
      </c>
      <c r="AG15" s="606">
        <v>3050115.3</v>
      </c>
      <c r="AH15" s="548">
        <v>3.08</v>
      </c>
      <c r="AI15" s="606">
        <v>3055012.2</v>
      </c>
      <c r="AJ15" s="548">
        <v>3.08</v>
      </c>
      <c r="AK15" s="606">
        <v>3056646.3</v>
      </c>
      <c r="AL15" s="548">
        <v>3.08</v>
      </c>
      <c r="AM15" s="606">
        <v>3058281</v>
      </c>
      <c r="AN15" s="548">
        <v>3.08</v>
      </c>
      <c r="AO15" s="606">
        <v>3059916.9</v>
      </c>
      <c r="AP15" s="548">
        <v>3.08</v>
      </c>
      <c r="AQ15" s="606">
        <v>3061553.4</v>
      </c>
      <c r="AR15" s="548">
        <v>3.08</v>
      </c>
      <c r="AS15" s="606">
        <v>3064829.4</v>
      </c>
      <c r="AT15" s="548">
        <v>3.08</v>
      </c>
    </row>
    <row r="16" spans="1:46" ht="16.5" thickBot="1">
      <c r="A16" s="899" t="s">
        <v>129</v>
      </c>
      <c r="B16" s="928"/>
      <c r="C16" s="498">
        <f t="shared" ref="C16:H16" si="5">SUM(C12:C15)</f>
        <v>11077185.689999999</v>
      </c>
      <c r="D16" s="498">
        <f t="shared" si="5"/>
        <v>11.190000000000001</v>
      </c>
      <c r="E16" s="498">
        <f t="shared" si="5"/>
        <v>11095558.23</v>
      </c>
      <c r="F16" s="498">
        <f t="shared" si="5"/>
        <v>11.190000000000001</v>
      </c>
      <c r="G16" s="498">
        <f t="shared" si="5"/>
        <v>11101688.640000001</v>
      </c>
      <c r="H16" s="498">
        <f t="shared" si="5"/>
        <v>11.24</v>
      </c>
      <c r="I16" s="498">
        <f t="shared" ref="I16:N16" si="6">SUM(I12:I15)</f>
        <v>11107822.76</v>
      </c>
      <c r="J16" s="498">
        <f t="shared" si="6"/>
        <v>11.24</v>
      </c>
      <c r="K16" s="498">
        <f t="shared" si="6"/>
        <v>11113960.390000001</v>
      </c>
      <c r="L16" s="498">
        <f t="shared" si="6"/>
        <v>11.27</v>
      </c>
      <c r="M16" s="498">
        <f t="shared" si="6"/>
        <v>11120101.359999999</v>
      </c>
      <c r="N16" s="498">
        <f t="shared" si="6"/>
        <v>11.27</v>
      </c>
      <c r="O16" s="498">
        <f t="shared" ref="O16:V16" si="7">SUM(O12:O15)</f>
        <v>11138544.289999999</v>
      </c>
      <c r="P16" s="498">
        <f t="shared" si="7"/>
        <v>11.28</v>
      </c>
      <c r="Q16" s="498">
        <f t="shared" si="7"/>
        <v>11144699.34</v>
      </c>
      <c r="R16" s="498">
        <f t="shared" si="7"/>
        <v>11.28</v>
      </c>
      <c r="S16" s="498">
        <f t="shared" si="7"/>
        <v>11150857.219999999</v>
      </c>
      <c r="T16" s="498">
        <f t="shared" si="7"/>
        <v>11.28</v>
      </c>
      <c r="U16" s="498">
        <f t="shared" si="7"/>
        <v>11157018.709999999</v>
      </c>
      <c r="V16" s="498">
        <f t="shared" si="7"/>
        <v>11.280000000000001</v>
      </c>
      <c r="W16" s="498">
        <f t="shared" ref="W16:AB16" si="8">SUM(W12:W15)</f>
        <v>11163183.039999999</v>
      </c>
      <c r="X16" s="498">
        <f t="shared" si="8"/>
        <v>11.280000000000001</v>
      </c>
      <c r="Y16" s="498">
        <f t="shared" si="8"/>
        <v>11181698.24</v>
      </c>
      <c r="Z16" s="498">
        <f t="shared" si="8"/>
        <v>11.290000000000001</v>
      </c>
      <c r="AA16" s="498">
        <f t="shared" si="8"/>
        <v>10980723.699999999</v>
      </c>
      <c r="AB16" s="498">
        <f t="shared" si="8"/>
        <v>11.09</v>
      </c>
      <c r="AC16" s="498">
        <f t="shared" ref="AC16:AH16" si="9">SUM(AC12:AC15)</f>
        <v>10986087.100000001</v>
      </c>
      <c r="AD16" s="498">
        <f t="shared" si="9"/>
        <v>11.09</v>
      </c>
      <c r="AE16" s="498">
        <f t="shared" si="9"/>
        <v>10991453.77</v>
      </c>
      <c r="AF16" s="498">
        <f t="shared" si="9"/>
        <v>11.110000000000001</v>
      </c>
      <c r="AG16" s="498">
        <f t="shared" si="9"/>
        <v>10996822.890000001</v>
      </c>
      <c r="AH16" s="498">
        <f t="shared" si="9"/>
        <v>11.110000000000001</v>
      </c>
      <c r="AI16" s="498">
        <f t="shared" ref="AI16:AN16" si="10">SUM(AI12:AI15)</f>
        <v>11012946.67</v>
      </c>
      <c r="AJ16" s="498">
        <f t="shared" si="10"/>
        <v>11.1</v>
      </c>
      <c r="AK16" s="498">
        <f t="shared" si="10"/>
        <v>11018326.460000001</v>
      </c>
      <c r="AL16" s="498">
        <f t="shared" si="10"/>
        <v>11.1</v>
      </c>
      <c r="AM16" s="498">
        <f t="shared" si="10"/>
        <v>11023708.810000001</v>
      </c>
      <c r="AN16" s="498">
        <f t="shared" si="10"/>
        <v>11.110000000000001</v>
      </c>
      <c r="AO16" s="498">
        <f t="shared" ref="AO16:AT16" si="11">SUM(AO12:AO15)</f>
        <v>11029094.34</v>
      </c>
      <c r="AP16" s="498">
        <f t="shared" si="11"/>
        <v>11.110000000000001</v>
      </c>
      <c r="AQ16" s="498">
        <f t="shared" si="11"/>
        <v>11034482.02</v>
      </c>
      <c r="AR16" s="498">
        <f t="shared" si="11"/>
        <v>11.110000000000001</v>
      </c>
      <c r="AS16" s="498">
        <f t="shared" si="11"/>
        <v>11045265.5</v>
      </c>
      <c r="AT16" s="498">
        <f t="shared" si="11"/>
        <v>11.110000000000001</v>
      </c>
    </row>
    <row r="17" spans="1:46" ht="32.25" thickBot="1">
      <c r="A17" s="77" t="s">
        <v>41</v>
      </c>
      <c r="B17" s="78" t="s">
        <v>42</v>
      </c>
      <c r="C17" s="412"/>
      <c r="D17" s="499"/>
      <c r="E17" s="412"/>
      <c r="F17" s="499"/>
      <c r="G17" s="412"/>
      <c r="H17" s="499"/>
      <c r="I17" s="412"/>
      <c r="J17" s="499"/>
      <c r="K17" s="412"/>
      <c r="L17" s="499"/>
      <c r="M17" s="412"/>
      <c r="N17" s="499"/>
      <c r="O17" s="412"/>
      <c r="P17" s="499"/>
      <c r="Q17" s="412"/>
      <c r="R17" s="499"/>
      <c r="S17" s="412"/>
      <c r="T17" s="499"/>
      <c r="U17" s="412"/>
      <c r="V17" s="499"/>
      <c r="W17" s="412"/>
      <c r="X17" s="499"/>
      <c r="Y17" s="412"/>
      <c r="Z17" s="499"/>
      <c r="AA17" s="412"/>
      <c r="AB17" s="499"/>
      <c r="AC17" s="412"/>
      <c r="AD17" s="499"/>
      <c r="AE17" s="412"/>
      <c r="AF17" s="499"/>
      <c r="AG17" s="412"/>
      <c r="AH17" s="499"/>
      <c r="AI17" s="412"/>
      <c r="AJ17" s="499"/>
      <c r="AK17" s="412"/>
      <c r="AL17" s="499"/>
      <c r="AM17" s="412"/>
      <c r="AN17" s="499"/>
      <c r="AO17" s="412"/>
      <c r="AP17" s="499"/>
      <c r="AQ17" s="412"/>
      <c r="AR17" s="499"/>
      <c r="AS17" s="412"/>
      <c r="AT17" s="499"/>
    </row>
    <row r="18" spans="1:46" ht="16.5" thickBot="1">
      <c r="A18" s="920" t="s">
        <v>127</v>
      </c>
      <c r="B18" s="920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</row>
    <row r="19" spans="1:46">
      <c r="A19" s="704" t="s">
        <v>115</v>
      </c>
      <c r="B19" s="692"/>
      <c r="C19" s="500">
        <v>550495</v>
      </c>
      <c r="D19" s="570">
        <v>0.56000000000000005</v>
      </c>
      <c r="E19" s="500">
        <v>550495</v>
      </c>
      <c r="F19" s="570">
        <v>0.56000000000000005</v>
      </c>
      <c r="G19" s="500">
        <v>550495</v>
      </c>
      <c r="H19" s="570">
        <v>0.56000000000000005</v>
      </c>
      <c r="I19" s="500">
        <v>550495</v>
      </c>
      <c r="J19" s="570">
        <v>0.56000000000000005</v>
      </c>
      <c r="K19" s="500">
        <v>550495</v>
      </c>
      <c r="L19" s="607">
        <v>0.56000000000000005</v>
      </c>
      <c r="M19" s="500">
        <v>550495</v>
      </c>
      <c r="N19" s="607">
        <v>0.56000000000000005</v>
      </c>
      <c r="O19" s="500">
        <v>550495</v>
      </c>
      <c r="P19" s="607">
        <v>0.56000000000000005</v>
      </c>
      <c r="Q19" s="500">
        <v>550495</v>
      </c>
      <c r="R19" s="607">
        <v>0.56000000000000005</v>
      </c>
      <c r="S19" s="500">
        <v>550495</v>
      </c>
      <c r="T19" s="607">
        <v>0.56000000000000005</v>
      </c>
      <c r="U19" s="500">
        <v>550495</v>
      </c>
      <c r="V19" s="607">
        <v>0.56000000000000005</v>
      </c>
      <c r="W19" s="500">
        <v>550495</v>
      </c>
      <c r="X19" s="607">
        <v>0.56000000000000005</v>
      </c>
      <c r="Y19" s="500">
        <v>550495</v>
      </c>
      <c r="Z19" s="607">
        <v>0.56000000000000005</v>
      </c>
      <c r="AA19" s="500">
        <v>550495</v>
      </c>
      <c r="AB19" s="607">
        <v>0.56000000000000005</v>
      </c>
      <c r="AC19" s="500">
        <v>550495</v>
      </c>
      <c r="AD19" s="607">
        <v>0.56000000000000005</v>
      </c>
      <c r="AE19" s="500">
        <v>550495</v>
      </c>
      <c r="AF19" s="607">
        <v>0.56000000000000005</v>
      </c>
      <c r="AG19" s="500">
        <v>550495</v>
      </c>
      <c r="AH19" s="607">
        <v>0.56000000000000005</v>
      </c>
      <c r="AI19" s="500">
        <v>550495</v>
      </c>
      <c r="AJ19" s="607">
        <v>0.55000000000000004</v>
      </c>
      <c r="AK19" s="500">
        <v>550495</v>
      </c>
      <c r="AL19" s="607">
        <v>0.55000000000000004</v>
      </c>
      <c r="AM19" s="500">
        <v>550495</v>
      </c>
      <c r="AN19" s="607">
        <v>0.55000000000000004</v>
      </c>
      <c r="AO19" s="500">
        <v>550495</v>
      </c>
      <c r="AP19" s="607">
        <v>0.55000000000000004</v>
      </c>
      <c r="AQ19" s="500">
        <v>550495</v>
      </c>
      <c r="AR19" s="607">
        <v>0.55000000000000004</v>
      </c>
      <c r="AS19" s="500">
        <v>550495</v>
      </c>
      <c r="AT19" s="607">
        <v>0.55000000000000004</v>
      </c>
    </row>
    <row r="20" spans="1:46">
      <c r="A20" s="704" t="s">
        <v>116</v>
      </c>
      <c r="B20" s="692"/>
      <c r="C20" s="502">
        <v>1188246.17</v>
      </c>
      <c r="D20" s="572">
        <v>1.2</v>
      </c>
      <c r="E20" s="502">
        <v>1188246.17</v>
      </c>
      <c r="F20" s="572">
        <v>1.2</v>
      </c>
      <c r="G20" s="502">
        <v>1188246.17</v>
      </c>
      <c r="H20" s="572">
        <v>1.2</v>
      </c>
      <c r="I20" s="502">
        <v>1188246.17</v>
      </c>
      <c r="J20" s="572">
        <v>1.2</v>
      </c>
      <c r="K20" s="502">
        <v>1188246.17</v>
      </c>
      <c r="L20" s="608">
        <v>1.2</v>
      </c>
      <c r="M20" s="502">
        <v>1188246.17</v>
      </c>
      <c r="N20" s="608">
        <v>1.2</v>
      </c>
      <c r="O20" s="502">
        <v>1188246.17</v>
      </c>
      <c r="P20" s="608">
        <v>1.2</v>
      </c>
      <c r="Q20" s="502">
        <v>1188246.17</v>
      </c>
      <c r="R20" s="608">
        <v>1.2</v>
      </c>
      <c r="S20" s="502">
        <v>1188246.17</v>
      </c>
      <c r="T20" s="608">
        <v>1.2</v>
      </c>
      <c r="U20" s="502">
        <v>1188246.17</v>
      </c>
      <c r="V20" s="608">
        <v>1.2</v>
      </c>
      <c r="W20" s="502">
        <v>1188246.17</v>
      </c>
      <c r="X20" s="608">
        <v>1.2</v>
      </c>
      <c r="Y20" s="502">
        <v>1188246.17</v>
      </c>
      <c r="Z20" s="608">
        <v>1.2</v>
      </c>
      <c r="AA20" s="502">
        <v>1188246.17</v>
      </c>
      <c r="AB20" s="608">
        <v>1.2</v>
      </c>
      <c r="AC20" s="502">
        <v>1188246.17</v>
      </c>
      <c r="AD20" s="608">
        <v>1.2</v>
      </c>
      <c r="AE20" s="502">
        <v>1188246.17</v>
      </c>
      <c r="AF20" s="608">
        <v>1.2</v>
      </c>
      <c r="AG20" s="502">
        <v>1188246.17</v>
      </c>
      <c r="AH20" s="608">
        <v>1.2</v>
      </c>
      <c r="AI20" s="502">
        <v>1188246.17</v>
      </c>
      <c r="AJ20" s="608">
        <v>1.2</v>
      </c>
      <c r="AK20" s="502">
        <v>1188246.17</v>
      </c>
      <c r="AL20" s="608">
        <v>1.2</v>
      </c>
      <c r="AM20" s="502">
        <v>1188246.17</v>
      </c>
      <c r="AN20" s="608">
        <v>1.2</v>
      </c>
      <c r="AO20" s="502">
        <v>1188246.17</v>
      </c>
      <c r="AP20" s="608">
        <v>1.2</v>
      </c>
      <c r="AQ20" s="502">
        <v>1188246.17</v>
      </c>
      <c r="AR20" s="608">
        <v>1.2</v>
      </c>
      <c r="AS20" s="502">
        <v>1188246.17</v>
      </c>
      <c r="AT20" s="608">
        <v>1.2</v>
      </c>
    </row>
    <row r="21" spans="1:46" ht="16.5" thickBot="1">
      <c r="A21" s="704" t="s">
        <v>117</v>
      </c>
      <c r="B21" s="692"/>
      <c r="C21" s="503">
        <v>5267242.53</v>
      </c>
      <c r="D21" s="570">
        <v>5.32</v>
      </c>
      <c r="E21" s="503">
        <v>5267242.53</v>
      </c>
      <c r="F21" s="570">
        <v>5.31</v>
      </c>
      <c r="G21" s="503">
        <v>5267242.53</v>
      </c>
      <c r="H21" s="570">
        <v>5.33</v>
      </c>
      <c r="I21" s="503">
        <v>5267242.53</v>
      </c>
      <c r="J21" s="570">
        <v>5.32</v>
      </c>
      <c r="K21" s="503">
        <v>5267242.53</v>
      </c>
      <c r="L21" s="607">
        <v>5.34</v>
      </c>
      <c r="M21" s="503">
        <v>5267242.53</v>
      </c>
      <c r="N21" s="607">
        <v>5.34</v>
      </c>
      <c r="O21" s="503">
        <v>5267242.53</v>
      </c>
      <c r="P21" s="607">
        <v>5.33</v>
      </c>
      <c r="Q21" s="503">
        <v>5267242.53</v>
      </c>
      <c r="R21" s="607">
        <v>5.33</v>
      </c>
      <c r="S21" s="503">
        <v>5267242.53</v>
      </c>
      <c r="T21" s="607">
        <v>5.33</v>
      </c>
      <c r="U21" s="503">
        <v>5267242.53</v>
      </c>
      <c r="V21" s="607">
        <v>5.33</v>
      </c>
      <c r="W21" s="503">
        <v>5267242.53</v>
      </c>
      <c r="X21" s="607">
        <v>5.32</v>
      </c>
      <c r="Y21" s="503">
        <v>5267242.53</v>
      </c>
      <c r="Z21" s="607">
        <v>5.32</v>
      </c>
      <c r="AA21" s="503">
        <v>5267242.53</v>
      </c>
      <c r="AB21" s="607">
        <v>5.32</v>
      </c>
      <c r="AC21" s="503">
        <v>5267242.53</v>
      </c>
      <c r="AD21" s="607">
        <v>5.3100000000000005</v>
      </c>
      <c r="AE21" s="503">
        <v>5267242.53</v>
      </c>
      <c r="AF21" s="607">
        <v>5.32</v>
      </c>
      <c r="AG21" s="503">
        <v>5267242.53</v>
      </c>
      <c r="AH21" s="607">
        <v>5.32</v>
      </c>
      <c r="AI21" s="503">
        <v>5267242.53</v>
      </c>
      <c r="AJ21" s="607">
        <v>5.31</v>
      </c>
      <c r="AK21" s="503">
        <v>5267242.53</v>
      </c>
      <c r="AL21" s="607">
        <v>5.31</v>
      </c>
      <c r="AM21" s="503">
        <v>5267242.53</v>
      </c>
      <c r="AN21" s="607">
        <v>5.31</v>
      </c>
      <c r="AO21" s="503">
        <v>5267242.53</v>
      </c>
      <c r="AP21" s="607">
        <v>5.31</v>
      </c>
      <c r="AQ21" s="503">
        <v>5267242.53</v>
      </c>
      <c r="AR21" s="607">
        <v>5.31</v>
      </c>
      <c r="AS21" s="503">
        <v>5267242.53</v>
      </c>
      <c r="AT21" s="607">
        <v>5.3</v>
      </c>
    </row>
    <row r="22" spans="1:46" ht="16.5" thickBot="1">
      <c r="A22" s="903" t="s">
        <v>126</v>
      </c>
      <c r="B22" s="904"/>
      <c r="C22" s="414">
        <f t="shared" ref="C22:H22" si="12">SUM(C19:C21)</f>
        <v>7005983.7000000002</v>
      </c>
      <c r="D22" s="414">
        <f t="shared" si="12"/>
        <v>7.08</v>
      </c>
      <c r="E22" s="414">
        <f t="shared" si="12"/>
        <v>7005983.7000000002</v>
      </c>
      <c r="F22" s="414">
        <f t="shared" si="12"/>
        <v>7.0699999999999994</v>
      </c>
      <c r="G22" s="414">
        <f t="shared" si="12"/>
        <v>7005983.7000000002</v>
      </c>
      <c r="H22" s="414">
        <f t="shared" si="12"/>
        <v>7.09</v>
      </c>
      <c r="I22" s="414">
        <f t="shared" ref="I22:N22" si="13">SUM(I19:I21)</f>
        <v>7005983.7000000002</v>
      </c>
      <c r="J22" s="414">
        <f t="shared" si="13"/>
        <v>7.08</v>
      </c>
      <c r="K22" s="414">
        <f t="shared" si="13"/>
        <v>7005983.7000000002</v>
      </c>
      <c r="L22" s="414">
        <f t="shared" si="13"/>
        <v>7.1</v>
      </c>
      <c r="M22" s="414">
        <f t="shared" si="13"/>
        <v>7005983.7000000002</v>
      </c>
      <c r="N22" s="414">
        <f t="shared" si="13"/>
        <v>7.1</v>
      </c>
      <c r="O22" s="414">
        <f t="shared" ref="O22:V22" si="14">SUM(O19:O21)</f>
        <v>7005983.7000000002</v>
      </c>
      <c r="P22" s="414">
        <f t="shared" si="14"/>
        <v>7.09</v>
      </c>
      <c r="Q22" s="414">
        <f t="shared" si="14"/>
        <v>7005983.7000000002</v>
      </c>
      <c r="R22" s="414">
        <f t="shared" si="14"/>
        <v>7.09</v>
      </c>
      <c r="S22" s="414">
        <f t="shared" si="14"/>
        <v>7005983.7000000002</v>
      </c>
      <c r="T22" s="414">
        <f t="shared" si="14"/>
        <v>7.09</v>
      </c>
      <c r="U22" s="414">
        <f t="shared" si="14"/>
        <v>7005983.7000000002</v>
      </c>
      <c r="V22" s="414">
        <f t="shared" si="14"/>
        <v>7.09</v>
      </c>
      <c r="W22" s="414">
        <f t="shared" ref="W22:AB22" si="15">SUM(W19:W21)</f>
        <v>7005983.7000000002</v>
      </c>
      <c r="X22" s="414">
        <f t="shared" si="15"/>
        <v>7.08</v>
      </c>
      <c r="Y22" s="414">
        <f t="shared" si="15"/>
        <v>7005983.7000000002</v>
      </c>
      <c r="Z22" s="414">
        <f t="shared" si="15"/>
        <v>7.08</v>
      </c>
      <c r="AA22" s="414">
        <f t="shared" si="15"/>
        <v>7005983.7000000002</v>
      </c>
      <c r="AB22" s="414">
        <f t="shared" si="15"/>
        <v>7.08</v>
      </c>
      <c r="AC22" s="414">
        <f t="shared" ref="AC22:AH22" si="16">SUM(AC19:AC21)</f>
        <v>7005983.7000000002</v>
      </c>
      <c r="AD22" s="414">
        <f t="shared" si="16"/>
        <v>7.07</v>
      </c>
      <c r="AE22" s="414">
        <f t="shared" si="16"/>
        <v>7005983.7000000002</v>
      </c>
      <c r="AF22" s="414">
        <f t="shared" si="16"/>
        <v>7.08</v>
      </c>
      <c r="AG22" s="414">
        <f t="shared" si="16"/>
        <v>7005983.7000000002</v>
      </c>
      <c r="AH22" s="414">
        <f t="shared" si="16"/>
        <v>7.08</v>
      </c>
      <c r="AI22" s="414">
        <f t="shared" ref="AI22:AN22" si="17">SUM(AI19:AI21)</f>
        <v>7005983.7000000002</v>
      </c>
      <c r="AJ22" s="414">
        <f t="shared" si="17"/>
        <v>7.06</v>
      </c>
      <c r="AK22" s="414">
        <f t="shared" si="17"/>
        <v>7005983.7000000002</v>
      </c>
      <c r="AL22" s="414">
        <f t="shared" si="17"/>
        <v>7.06</v>
      </c>
      <c r="AM22" s="414">
        <f t="shared" si="17"/>
        <v>7005983.7000000002</v>
      </c>
      <c r="AN22" s="414">
        <f t="shared" si="17"/>
        <v>7.06</v>
      </c>
      <c r="AO22" s="414">
        <f t="shared" ref="AO22:AT22" si="18">SUM(AO19:AO21)</f>
        <v>7005983.7000000002</v>
      </c>
      <c r="AP22" s="414">
        <f t="shared" si="18"/>
        <v>7.06</v>
      </c>
      <c r="AQ22" s="414">
        <f t="shared" si="18"/>
        <v>7005983.7000000002</v>
      </c>
      <c r="AR22" s="414">
        <f t="shared" si="18"/>
        <v>7.06</v>
      </c>
      <c r="AS22" s="414">
        <f t="shared" si="18"/>
        <v>7005983.7000000002</v>
      </c>
      <c r="AT22" s="414">
        <f t="shared" si="18"/>
        <v>7.05</v>
      </c>
    </row>
    <row r="23" spans="1:46">
      <c r="A23" s="96" t="s">
        <v>45</v>
      </c>
      <c r="B23" s="56" t="s">
        <v>58</v>
      </c>
      <c r="C23" s="477">
        <v>245262.23</v>
      </c>
      <c r="D23" s="561">
        <v>0.25</v>
      </c>
      <c r="E23" s="477">
        <v>245262.23</v>
      </c>
      <c r="F23" s="561">
        <v>0.25</v>
      </c>
      <c r="G23" s="477">
        <v>19717.990000000002</v>
      </c>
      <c r="H23" s="561">
        <v>0.02</v>
      </c>
      <c r="I23" s="477">
        <v>19717.990000000002</v>
      </c>
      <c r="J23" s="561">
        <v>0.02</v>
      </c>
      <c r="K23" s="610">
        <v>26767.17</v>
      </c>
      <c r="L23" s="561">
        <v>0.03</v>
      </c>
      <c r="M23" s="477">
        <v>26767.17</v>
      </c>
      <c r="N23" s="561">
        <v>0.03</v>
      </c>
      <c r="O23" s="477">
        <v>35179.07</v>
      </c>
      <c r="P23" s="561">
        <v>0.04</v>
      </c>
      <c r="Q23" s="477">
        <v>35179.07</v>
      </c>
      <c r="R23" s="561">
        <v>0.04</v>
      </c>
      <c r="S23" s="477">
        <v>8027179.0700000003</v>
      </c>
      <c r="T23" s="561">
        <v>8.1199999999999992</v>
      </c>
      <c r="U23" s="477">
        <v>27126.52</v>
      </c>
      <c r="V23" s="561">
        <v>0.03</v>
      </c>
      <c r="W23" s="477">
        <v>27126.52</v>
      </c>
      <c r="X23" s="561">
        <v>0.03</v>
      </c>
      <c r="Y23" s="477">
        <v>32777.47</v>
      </c>
      <c r="Z23" s="561">
        <v>0.03</v>
      </c>
      <c r="AA23" s="477">
        <v>2777.47</v>
      </c>
      <c r="AB23" s="561">
        <v>0</v>
      </c>
      <c r="AC23" s="477">
        <v>2777.47</v>
      </c>
      <c r="AD23" s="561">
        <v>0</v>
      </c>
      <c r="AE23" s="477">
        <v>2777.47</v>
      </c>
      <c r="AF23" s="561">
        <v>0</v>
      </c>
      <c r="AG23" s="477">
        <v>2777.47</v>
      </c>
      <c r="AH23" s="561">
        <v>0</v>
      </c>
      <c r="AI23" s="477">
        <v>2777.47</v>
      </c>
      <c r="AJ23" s="561">
        <v>0</v>
      </c>
      <c r="AK23" s="477">
        <v>5421.57</v>
      </c>
      <c r="AL23" s="561">
        <v>0.01</v>
      </c>
      <c r="AM23" s="477">
        <v>5421.57</v>
      </c>
      <c r="AN23" s="561">
        <v>0.01</v>
      </c>
      <c r="AO23" s="477">
        <v>5421.57</v>
      </c>
      <c r="AP23" s="561">
        <v>0.01</v>
      </c>
      <c r="AQ23" s="477">
        <v>5421.57</v>
      </c>
      <c r="AR23" s="561">
        <v>0.01</v>
      </c>
      <c r="AS23" s="477">
        <v>5421.57</v>
      </c>
      <c r="AT23" s="561">
        <v>0.01</v>
      </c>
    </row>
    <row r="24" spans="1:46">
      <c r="A24" s="99" t="s">
        <v>45</v>
      </c>
      <c r="B24" s="56" t="s">
        <v>58</v>
      </c>
      <c r="C24" s="477">
        <v>21350.95</v>
      </c>
      <c r="D24" s="561">
        <v>0.02</v>
      </c>
      <c r="E24" s="477">
        <v>27663.95</v>
      </c>
      <c r="F24" s="561">
        <v>0.03</v>
      </c>
      <c r="G24" s="477">
        <v>5951.03</v>
      </c>
      <c r="H24" s="561">
        <v>0.01</v>
      </c>
      <c r="I24" s="477">
        <v>5376.46</v>
      </c>
      <c r="J24" s="561">
        <v>0.01</v>
      </c>
      <c r="K24" s="610">
        <v>15617.76</v>
      </c>
      <c r="L24" s="561">
        <v>0.02</v>
      </c>
      <c r="M24" s="477">
        <v>15617.76</v>
      </c>
      <c r="N24" s="561">
        <v>0.02</v>
      </c>
      <c r="O24" s="477">
        <v>15617.76</v>
      </c>
      <c r="P24" s="561">
        <v>0.02</v>
      </c>
      <c r="Q24" s="477">
        <v>11956.19</v>
      </c>
      <c r="R24" s="561">
        <v>0.01</v>
      </c>
      <c r="S24" s="477">
        <v>16393.189999999999</v>
      </c>
      <c r="T24" s="561">
        <v>0.02</v>
      </c>
      <c r="U24" s="477">
        <v>16393.189999999999</v>
      </c>
      <c r="V24" s="561">
        <v>0.02</v>
      </c>
      <c r="W24" s="477">
        <v>16393.189999999999</v>
      </c>
      <c r="X24" s="561">
        <v>0.02</v>
      </c>
      <c r="Y24" s="477">
        <v>17648.189999999999</v>
      </c>
      <c r="Z24" s="561">
        <v>0.02</v>
      </c>
      <c r="AA24" s="477">
        <v>23876.73</v>
      </c>
      <c r="AB24" s="561">
        <v>0.02</v>
      </c>
      <c r="AC24" s="477">
        <v>23876.73</v>
      </c>
      <c r="AD24" s="561">
        <v>0.02</v>
      </c>
      <c r="AE24" s="477">
        <v>15722.73</v>
      </c>
      <c r="AF24" s="561">
        <v>0.02</v>
      </c>
      <c r="AG24" s="477">
        <v>28122.73</v>
      </c>
      <c r="AH24" s="561">
        <v>0.03</v>
      </c>
      <c r="AI24" s="477">
        <v>28122.73</v>
      </c>
      <c r="AJ24" s="561">
        <v>0.03</v>
      </c>
      <c r="AK24" s="477">
        <v>42722.73</v>
      </c>
      <c r="AL24" s="561">
        <v>0.04</v>
      </c>
      <c r="AM24" s="477">
        <v>3413.08</v>
      </c>
      <c r="AN24" s="561">
        <v>0</v>
      </c>
      <c r="AO24" s="477">
        <v>3413.08</v>
      </c>
      <c r="AP24" s="561">
        <v>0</v>
      </c>
      <c r="AQ24" s="477">
        <v>3413.08</v>
      </c>
      <c r="AR24" s="561">
        <v>0</v>
      </c>
      <c r="AS24" s="477">
        <v>3413.08</v>
      </c>
      <c r="AT24" s="561">
        <v>0</v>
      </c>
    </row>
    <row r="25" spans="1:46">
      <c r="A25" s="101"/>
      <c r="B25" s="56" t="s">
        <v>58</v>
      </c>
      <c r="C25" s="48">
        <v>4500000</v>
      </c>
      <c r="D25" s="561">
        <v>4.54</v>
      </c>
      <c r="E25" s="48">
        <v>4500000</v>
      </c>
      <c r="F25" s="561">
        <v>4.54</v>
      </c>
      <c r="G25" s="48">
        <v>4500000</v>
      </c>
      <c r="H25" s="561">
        <v>4.55</v>
      </c>
      <c r="I25" s="48">
        <v>4500000</v>
      </c>
      <c r="J25" s="561">
        <v>4.55</v>
      </c>
      <c r="K25" s="609">
        <v>4500000</v>
      </c>
      <c r="L25" s="561">
        <v>4.5599999999999996</v>
      </c>
      <c r="M25" s="48">
        <v>4500000</v>
      </c>
      <c r="N25" s="561">
        <v>4.5599999999999996</v>
      </c>
      <c r="O25" s="48">
        <v>4500000</v>
      </c>
      <c r="P25" s="561">
        <v>4.5599999999999996</v>
      </c>
      <c r="Q25" s="48">
        <v>4500000</v>
      </c>
      <c r="R25" s="561">
        <v>4.55</v>
      </c>
      <c r="S25" s="48">
        <v>4500000</v>
      </c>
      <c r="T25" s="561">
        <v>4.55</v>
      </c>
      <c r="U25" s="48">
        <v>4500000</v>
      </c>
      <c r="V25" s="561">
        <v>4.55</v>
      </c>
      <c r="W25" s="48">
        <v>4500000</v>
      </c>
      <c r="X25" s="561">
        <v>4.55</v>
      </c>
      <c r="Y25" s="48">
        <v>4500000</v>
      </c>
      <c r="Z25" s="561">
        <v>4.54</v>
      </c>
      <c r="AA25" s="48">
        <v>4500000</v>
      </c>
      <c r="AB25" s="561">
        <v>4.54</v>
      </c>
      <c r="AC25" s="48">
        <v>4500000</v>
      </c>
      <c r="AD25" s="561">
        <v>4.54</v>
      </c>
      <c r="AE25" s="48">
        <v>4500000</v>
      </c>
      <c r="AF25" s="561">
        <v>4.55</v>
      </c>
      <c r="AG25" s="48">
        <v>4500000</v>
      </c>
      <c r="AH25" s="561">
        <v>4.54</v>
      </c>
      <c r="AI25" s="48">
        <v>4500000</v>
      </c>
      <c r="AJ25" s="561">
        <v>4.54</v>
      </c>
      <c r="AK25" s="48">
        <v>4500000</v>
      </c>
      <c r="AL25" s="561">
        <v>4.53</v>
      </c>
      <c r="AM25" s="48">
        <v>4500000</v>
      </c>
      <c r="AN25" s="561">
        <v>4.53</v>
      </c>
      <c r="AO25" s="48">
        <v>4500000</v>
      </c>
      <c r="AP25" s="561">
        <v>4.53</v>
      </c>
      <c r="AQ25" s="48">
        <v>4500000</v>
      </c>
      <c r="AR25" s="561">
        <v>4.53</v>
      </c>
      <c r="AS25" s="48">
        <v>4500000</v>
      </c>
      <c r="AT25" s="561">
        <v>4.53</v>
      </c>
    </row>
    <row r="26" spans="1:46">
      <c r="A26" s="101"/>
      <c r="B26" s="56" t="s">
        <v>58</v>
      </c>
      <c r="C26" s="585">
        <v>1192000</v>
      </c>
      <c r="D26" s="561">
        <v>1.2</v>
      </c>
      <c r="E26" s="585">
        <v>1192000</v>
      </c>
      <c r="F26" s="561">
        <v>1.2</v>
      </c>
      <c r="G26" s="585">
        <v>1192000</v>
      </c>
      <c r="H26" s="561">
        <v>1.21</v>
      </c>
      <c r="I26" s="585">
        <v>1192000</v>
      </c>
      <c r="J26" s="561">
        <v>1.21</v>
      </c>
      <c r="K26" s="612">
        <v>902000</v>
      </c>
      <c r="L26" s="561">
        <v>0.91</v>
      </c>
      <c r="M26" s="482">
        <v>902000</v>
      </c>
      <c r="N26" s="561">
        <v>0.91</v>
      </c>
      <c r="O26" s="482">
        <v>902000</v>
      </c>
      <c r="P26" s="561">
        <v>0.91</v>
      </c>
      <c r="Q26" s="482">
        <v>902000</v>
      </c>
      <c r="R26" s="561">
        <v>0.91</v>
      </c>
      <c r="S26" s="482">
        <v>902000</v>
      </c>
      <c r="T26" s="561">
        <v>0.91</v>
      </c>
      <c r="U26" s="482">
        <v>402000</v>
      </c>
      <c r="V26" s="561">
        <v>0.41</v>
      </c>
      <c r="W26" s="482">
        <v>402000</v>
      </c>
      <c r="X26" s="561">
        <v>0.41</v>
      </c>
      <c r="Y26" s="482">
        <v>402000</v>
      </c>
      <c r="Z26" s="561">
        <v>0.39999999999999997</v>
      </c>
      <c r="AA26" s="650">
        <v>302000</v>
      </c>
      <c r="AB26" s="561">
        <v>0.31</v>
      </c>
      <c r="AC26" s="650">
        <v>302000</v>
      </c>
      <c r="AD26" s="561">
        <v>0.31</v>
      </c>
      <c r="AE26" s="650">
        <v>302000</v>
      </c>
      <c r="AF26" s="561">
        <v>0.3</v>
      </c>
      <c r="AG26" s="650">
        <v>302000</v>
      </c>
      <c r="AH26" s="561">
        <v>0.3</v>
      </c>
      <c r="AI26" s="650">
        <v>302000</v>
      </c>
      <c r="AJ26" s="561">
        <v>0.3</v>
      </c>
      <c r="AK26" s="650">
        <v>302000</v>
      </c>
      <c r="AL26" s="561">
        <v>0.3</v>
      </c>
      <c r="AM26" s="650">
        <v>302000</v>
      </c>
      <c r="AN26" s="561">
        <v>0.3</v>
      </c>
      <c r="AO26" s="650">
        <v>302000</v>
      </c>
      <c r="AP26" s="561">
        <v>0.3</v>
      </c>
      <c r="AQ26" s="650">
        <v>302000</v>
      </c>
      <c r="AR26" s="561">
        <v>0.31</v>
      </c>
      <c r="AS26" s="650">
        <v>302000</v>
      </c>
      <c r="AT26" s="561">
        <v>0.3</v>
      </c>
    </row>
    <row r="27" spans="1:46">
      <c r="A27" s="103"/>
      <c r="B27" s="595" t="s">
        <v>102</v>
      </c>
      <c r="C27" s="48">
        <v>4000000</v>
      </c>
      <c r="D27" s="561">
        <v>4.04</v>
      </c>
      <c r="E27" s="48">
        <v>4000000</v>
      </c>
      <c r="F27" s="561">
        <v>4.03</v>
      </c>
      <c r="G27" s="48">
        <v>4000000</v>
      </c>
      <c r="H27" s="561">
        <v>4.04</v>
      </c>
      <c r="I27" s="48">
        <v>4000000</v>
      </c>
      <c r="J27" s="561">
        <v>4.04</v>
      </c>
      <c r="K27" s="609">
        <v>4000000</v>
      </c>
      <c r="L27" s="561">
        <v>4.0599999999999996</v>
      </c>
      <c r="M27" s="48">
        <v>4000000</v>
      </c>
      <c r="N27" s="561">
        <v>4.0599999999999996</v>
      </c>
      <c r="O27" s="48">
        <v>4000000</v>
      </c>
      <c r="P27" s="561">
        <v>4.05</v>
      </c>
      <c r="Q27" s="48">
        <v>4000000</v>
      </c>
      <c r="R27" s="561">
        <v>4.05</v>
      </c>
      <c r="S27" s="48">
        <v>4000000</v>
      </c>
      <c r="T27" s="561">
        <v>4.05</v>
      </c>
      <c r="U27" s="48">
        <v>4000000</v>
      </c>
      <c r="V27" s="561">
        <v>4.04</v>
      </c>
      <c r="W27" s="48">
        <v>4000000</v>
      </c>
      <c r="X27" s="561">
        <v>4.04</v>
      </c>
      <c r="Y27" s="48">
        <v>4000000</v>
      </c>
      <c r="Z27" s="561">
        <v>4.04</v>
      </c>
      <c r="AA27" s="48">
        <v>4000000</v>
      </c>
      <c r="AB27" s="561">
        <v>4.04</v>
      </c>
      <c r="AC27" s="48">
        <v>4000000</v>
      </c>
      <c r="AD27" s="561">
        <v>4.04</v>
      </c>
      <c r="AE27" s="48">
        <v>4000000</v>
      </c>
      <c r="AF27" s="561">
        <v>4.04</v>
      </c>
      <c r="AG27" s="48">
        <v>4000000</v>
      </c>
      <c r="AH27" s="561">
        <v>4.04</v>
      </c>
      <c r="AI27" s="48">
        <v>4000000</v>
      </c>
      <c r="AJ27" s="561">
        <v>4.03</v>
      </c>
      <c r="AK27" s="48">
        <v>4000000</v>
      </c>
      <c r="AL27" s="561">
        <v>4.03</v>
      </c>
      <c r="AM27" s="48">
        <v>4000000</v>
      </c>
      <c r="AN27" s="561">
        <v>4.03</v>
      </c>
      <c r="AO27" s="48">
        <v>4000000</v>
      </c>
      <c r="AP27" s="561">
        <v>4.03</v>
      </c>
      <c r="AQ27" s="48">
        <v>4000000</v>
      </c>
      <c r="AR27" s="561">
        <v>4.03</v>
      </c>
      <c r="AS27" s="48">
        <v>4000000</v>
      </c>
      <c r="AT27" s="561">
        <v>4.0199999999999996</v>
      </c>
    </row>
    <row r="28" spans="1:46">
      <c r="A28" s="103"/>
      <c r="B28" s="107" t="s">
        <v>109</v>
      </c>
      <c r="C28" s="594">
        <v>9000000</v>
      </c>
      <c r="D28" s="561">
        <v>9.09</v>
      </c>
      <c r="E28" s="594">
        <v>9000000</v>
      </c>
      <c r="F28" s="561">
        <v>9.08</v>
      </c>
      <c r="G28" s="594">
        <v>9000000</v>
      </c>
      <c r="H28" s="561">
        <v>9.11</v>
      </c>
      <c r="I28" s="594">
        <v>9000000</v>
      </c>
      <c r="J28" s="561">
        <v>9.1</v>
      </c>
      <c r="K28" s="609">
        <v>9000000</v>
      </c>
      <c r="L28" s="561">
        <v>9.1199999999999992</v>
      </c>
      <c r="M28" s="48">
        <v>9000000</v>
      </c>
      <c r="N28" s="561">
        <v>9.1199999999999992</v>
      </c>
      <c r="O28" s="48">
        <v>9000000</v>
      </c>
      <c r="P28" s="561">
        <v>9.11</v>
      </c>
      <c r="Q28" s="48">
        <v>9000000</v>
      </c>
      <c r="R28" s="561">
        <v>9.11</v>
      </c>
      <c r="S28" s="48">
        <v>9000000</v>
      </c>
      <c r="T28" s="561">
        <v>9.1</v>
      </c>
      <c r="U28" s="48">
        <v>9000000</v>
      </c>
      <c r="V28" s="561">
        <v>9.1</v>
      </c>
      <c r="W28" s="48">
        <v>9000000</v>
      </c>
      <c r="X28" s="561">
        <v>9.09</v>
      </c>
      <c r="Y28" s="48">
        <v>9000000</v>
      </c>
      <c r="Z28" s="561">
        <v>9.09</v>
      </c>
      <c r="AA28" s="48">
        <v>9000000</v>
      </c>
      <c r="AB28" s="561">
        <v>9.09</v>
      </c>
      <c r="AC28" s="48">
        <v>9000000</v>
      </c>
      <c r="AD28" s="561">
        <v>9.08</v>
      </c>
      <c r="AE28" s="48">
        <v>9000000</v>
      </c>
      <c r="AF28" s="561">
        <v>9.09</v>
      </c>
      <c r="AG28" s="48">
        <v>9000000</v>
      </c>
      <c r="AH28" s="561">
        <v>9.09</v>
      </c>
      <c r="AI28" s="48">
        <v>9000000</v>
      </c>
      <c r="AJ28" s="561">
        <v>9.07</v>
      </c>
      <c r="AK28" s="48">
        <v>9000000</v>
      </c>
      <c r="AL28" s="561">
        <v>9.07</v>
      </c>
      <c r="AM28" s="48">
        <v>9000000</v>
      </c>
      <c r="AN28" s="561">
        <v>9.07</v>
      </c>
      <c r="AO28" s="48">
        <v>9000000</v>
      </c>
      <c r="AP28" s="561">
        <v>9.07</v>
      </c>
      <c r="AQ28" s="48">
        <v>9000000</v>
      </c>
      <c r="AR28" s="561">
        <v>9.07</v>
      </c>
      <c r="AS28" s="48">
        <v>9000000</v>
      </c>
      <c r="AT28" s="561">
        <v>9.0500000000000007</v>
      </c>
    </row>
    <row r="29" spans="1:46">
      <c r="A29" s="103"/>
      <c r="B29" s="107" t="s">
        <v>113</v>
      </c>
      <c r="C29" s="594">
        <v>8000000</v>
      </c>
      <c r="D29" s="561">
        <v>9.09</v>
      </c>
      <c r="E29" s="594">
        <v>8000000</v>
      </c>
      <c r="F29" s="561">
        <v>9.08</v>
      </c>
      <c r="G29" s="594">
        <v>8000000</v>
      </c>
      <c r="H29" s="561">
        <v>9.11</v>
      </c>
      <c r="I29" s="594">
        <v>8000000</v>
      </c>
      <c r="J29" s="561">
        <v>9.1</v>
      </c>
      <c r="K29" s="611">
        <v>6000000</v>
      </c>
      <c r="L29" s="614">
        <v>6.08</v>
      </c>
      <c r="M29" s="48">
        <v>6000000</v>
      </c>
      <c r="N29" s="614">
        <v>6.08</v>
      </c>
      <c r="O29" s="48">
        <v>6000000</v>
      </c>
      <c r="P29" s="614">
        <v>6.07</v>
      </c>
      <c r="Q29" s="48">
        <v>6000000</v>
      </c>
      <c r="R29" s="614">
        <v>6.07</v>
      </c>
      <c r="S29" s="48">
        <v>6000000</v>
      </c>
      <c r="T29" s="614">
        <v>6.07</v>
      </c>
      <c r="U29" s="48">
        <v>6000000</v>
      </c>
      <c r="V29" s="614">
        <v>6.07</v>
      </c>
      <c r="W29" s="48">
        <v>6000000</v>
      </c>
      <c r="X29" s="614">
        <v>6.06</v>
      </c>
      <c r="Y29" s="48">
        <v>6000000</v>
      </c>
      <c r="Z29" s="614">
        <v>6.06</v>
      </c>
      <c r="AA29" s="48">
        <v>6000000</v>
      </c>
      <c r="AB29" s="614">
        <v>6.06</v>
      </c>
      <c r="AC29" s="48">
        <v>6000000</v>
      </c>
      <c r="AD29" s="614">
        <v>6.05</v>
      </c>
      <c r="AE29" s="48">
        <v>6000000</v>
      </c>
      <c r="AF29" s="614">
        <v>6.06</v>
      </c>
      <c r="AG29" s="48">
        <v>6000000</v>
      </c>
      <c r="AH29" s="614">
        <v>6.06</v>
      </c>
      <c r="AI29" s="48">
        <v>6000000</v>
      </c>
      <c r="AJ29" s="614">
        <v>6.05</v>
      </c>
      <c r="AK29" s="48">
        <v>6000000</v>
      </c>
      <c r="AL29" s="614">
        <v>6.04</v>
      </c>
      <c r="AM29" s="48">
        <v>6000000</v>
      </c>
      <c r="AN29" s="614">
        <v>6.04</v>
      </c>
      <c r="AO29" s="48">
        <v>6000000</v>
      </c>
      <c r="AP29" s="614">
        <v>6.04</v>
      </c>
      <c r="AQ29" s="48">
        <v>6000000</v>
      </c>
      <c r="AR29" s="614">
        <v>6.04</v>
      </c>
      <c r="AS29" s="48">
        <v>6000000</v>
      </c>
      <c r="AT29" s="614">
        <v>6.04</v>
      </c>
    </row>
    <row r="30" spans="1:46" ht="16.5" thickBot="1">
      <c r="A30" s="101" t="s">
        <v>47</v>
      </c>
      <c r="B30" s="56" t="s">
        <v>111</v>
      </c>
      <c r="C30" s="48">
        <v>0</v>
      </c>
      <c r="D30" s="561"/>
      <c r="E30" s="48"/>
      <c r="F30" s="561"/>
      <c r="G30" s="48"/>
      <c r="H30" s="561"/>
      <c r="I30" s="48"/>
      <c r="J30" s="561"/>
      <c r="K30" s="613">
        <v>2000000</v>
      </c>
      <c r="L30" s="614">
        <v>2.0299999999999998</v>
      </c>
      <c r="M30" s="627">
        <v>2000000</v>
      </c>
      <c r="N30" s="614">
        <v>2.0299999999999998</v>
      </c>
      <c r="O30" s="627">
        <v>2000000</v>
      </c>
      <c r="P30" s="614">
        <v>2.02</v>
      </c>
      <c r="Q30" s="627">
        <v>2000000</v>
      </c>
      <c r="R30" s="614">
        <v>2.0299999999999998</v>
      </c>
      <c r="S30" s="627">
        <v>2000000</v>
      </c>
      <c r="T30" s="614">
        <v>2.02</v>
      </c>
      <c r="U30" s="627">
        <v>2000000</v>
      </c>
      <c r="V30" s="614">
        <v>2.02</v>
      </c>
      <c r="W30" s="627">
        <v>2000000</v>
      </c>
      <c r="X30" s="614">
        <v>2.02</v>
      </c>
      <c r="Y30" s="627">
        <v>2000000</v>
      </c>
      <c r="Z30" s="614">
        <v>2.02</v>
      </c>
      <c r="AA30" s="627">
        <v>2000000</v>
      </c>
      <c r="AB30" s="614">
        <v>2.02</v>
      </c>
      <c r="AC30" s="627">
        <v>2000000</v>
      </c>
      <c r="AD30" s="614">
        <v>2.02</v>
      </c>
      <c r="AE30" s="627">
        <v>2000000</v>
      </c>
      <c r="AF30" s="614">
        <v>2.02</v>
      </c>
      <c r="AG30" s="627">
        <v>2000000</v>
      </c>
      <c r="AH30" s="614">
        <v>2.02</v>
      </c>
      <c r="AI30" s="627">
        <v>2000000</v>
      </c>
      <c r="AJ30" s="614">
        <v>2.02</v>
      </c>
      <c r="AK30" s="627">
        <v>2000000</v>
      </c>
      <c r="AL30" s="614">
        <v>2.0199999999999996</v>
      </c>
      <c r="AM30" s="627">
        <v>2000000</v>
      </c>
      <c r="AN30" s="614">
        <v>2.0199999999999996</v>
      </c>
      <c r="AO30" s="627">
        <v>2000000</v>
      </c>
      <c r="AP30" s="614">
        <v>2.0199999999999996</v>
      </c>
      <c r="AQ30" s="627">
        <v>2000000</v>
      </c>
      <c r="AR30" s="614">
        <v>2.0199999999999996</v>
      </c>
      <c r="AS30" s="627">
        <v>2000000</v>
      </c>
      <c r="AT30" s="614">
        <v>2.0199999999999996</v>
      </c>
    </row>
    <row r="31" spans="1:46" ht="16.5" thickBot="1">
      <c r="A31" s="905" t="s">
        <v>126</v>
      </c>
      <c r="B31" s="905"/>
      <c r="C31" s="414">
        <f t="shared" ref="C31:H31" si="19">SUM(C23:C30)</f>
        <v>26958613.18</v>
      </c>
      <c r="D31" s="414">
        <f t="shared" si="19"/>
        <v>28.23</v>
      </c>
      <c r="E31" s="414">
        <f t="shared" si="19"/>
        <v>26964926.18</v>
      </c>
      <c r="F31" s="414">
        <f t="shared" si="19"/>
        <v>28.21</v>
      </c>
      <c r="G31" s="414">
        <f t="shared" si="19"/>
        <v>26717669.02</v>
      </c>
      <c r="H31" s="414">
        <f t="shared" si="19"/>
        <v>28.049999999999997</v>
      </c>
      <c r="I31" s="414">
        <f t="shared" ref="I31:N31" si="20">SUM(I23:I30)</f>
        <v>26717094.449999999</v>
      </c>
      <c r="J31" s="414">
        <f t="shared" si="20"/>
        <v>28.03</v>
      </c>
      <c r="K31" s="414">
        <f t="shared" si="20"/>
        <v>26444384.93</v>
      </c>
      <c r="L31" s="414">
        <f t="shared" si="20"/>
        <v>26.809999999999995</v>
      </c>
      <c r="M31" s="414">
        <f t="shared" si="20"/>
        <v>26444384.93</v>
      </c>
      <c r="N31" s="414">
        <f t="shared" si="20"/>
        <v>26.809999999999995</v>
      </c>
      <c r="O31" s="414">
        <f t="shared" ref="O31:V31" si="21">SUM(O23:O30)</f>
        <v>26452796.829999998</v>
      </c>
      <c r="P31" s="414">
        <f t="shared" si="21"/>
        <v>26.779999999999998</v>
      </c>
      <c r="Q31" s="414">
        <f t="shared" si="21"/>
        <v>26449135.259999998</v>
      </c>
      <c r="R31" s="414">
        <f t="shared" si="21"/>
        <v>26.77</v>
      </c>
      <c r="S31" s="414">
        <f t="shared" si="21"/>
        <v>34445572.260000005</v>
      </c>
      <c r="T31" s="414">
        <f t="shared" si="21"/>
        <v>34.840000000000003</v>
      </c>
      <c r="U31" s="414">
        <f t="shared" si="21"/>
        <v>25945519.710000001</v>
      </c>
      <c r="V31" s="414">
        <f t="shared" si="21"/>
        <v>26.24</v>
      </c>
      <c r="W31" s="414">
        <f t="shared" ref="W31:AB31" si="22">SUM(W23:W30)</f>
        <v>25945519.710000001</v>
      </c>
      <c r="X31" s="414">
        <f t="shared" si="22"/>
        <v>26.22</v>
      </c>
      <c r="Y31" s="414">
        <f t="shared" si="22"/>
        <v>25952425.66</v>
      </c>
      <c r="Z31" s="414">
        <f t="shared" si="22"/>
        <v>26.2</v>
      </c>
      <c r="AA31" s="414">
        <f t="shared" si="22"/>
        <v>25828654.199999999</v>
      </c>
      <c r="AB31" s="414">
        <f t="shared" si="22"/>
        <v>26.08</v>
      </c>
      <c r="AC31" s="414">
        <f t="shared" ref="AC31:AH31" si="23">SUM(AC23:AC30)</f>
        <v>25828654.199999999</v>
      </c>
      <c r="AD31" s="414">
        <f t="shared" si="23"/>
        <v>26.060000000000002</v>
      </c>
      <c r="AE31" s="414">
        <f t="shared" si="23"/>
        <v>25820500.199999999</v>
      </c>
      <c r="AF31" s="414">
        <f t="shared" si="23"/>
        <v>26.08</v>
      </c>
      <c r="AG31" s="414">
        <f t="shared" si="23"/>
        <v>25832900.199999999</v>
      </c>
      <c r="AH31" s="414">
        <f t="shared" si="23"/>
        <v>26.08</v>
      </c>
      <c r="AI31" s="414">
        <f t="shared" ref="AI31:AN31" si="24">SUM(AI23:AI30)</f>
        <v>25832900.199999999</v>
      </c>
      <c r="AJ31" s="414">
        <f t="shared" si="24"/>
        <v>26.04</v>
      </c>
      <c r="AK31" s="414">
        <f t="shared" si="24"/>
        <v>25850144.300000001</v>
      </c>
      <c r="AL31" s="414">
        <f t="shared" si="24"/>
        <v>26.04</v>
      </c>
      <c r="AM31" s="414">
        <f t="shared" si="24"/>
        <v>25810834.649999999</v>
      </c>
      <c r="AN31" s="414">
        <f t="shared" si="24"/>
        <v>26</v>
      </c>
      <c r="AO31" s="414">
        <f t="shared" ref="AO31:AT31" si="25">SUM(AO23:AO30)</f>
        <v>25810834.649999999</v>
      </c>
      <c r="AP31" s="414">
        <f t="shared" si="25"/>
        <v>26</v>
      </c>
      <c r="AQ31" s="414">
        <f t="shared" si="25"/>
        <v>25810834.649999999</v>
      </c>
      <c r="AR31" s="414">
        <f t="shared" si="25"/>
        <v>26.009999999999998</v>
      </c>
      <c r="AS31" s="414">
        <f t="shared" si="25"/>
        <v>25810834.649999999</v>
      </c>
      <c r="AT31" s="414">
        <f t="shared" si="25"/>
        <v>25.97</v>
      </c>
    </row>
    <row r="32" spans="1:46" ht="16.5" thickBot="1">
      <c r="A32" s="906" t="s">
        <v>48</v>
      </c>
      <c r="B32" s="907"/>
      <c r="C32" s="416"/>
      <c r="D32" s="507"/>
      <c r="E32" s="416"/>
      <c r="F32" s="507"/>
      <c r="G32" s="416"/>
      <c r="H32" s="507"/>
      <c r="I32" s="416"/>
      <c r="J32" s="507"/>
      <c r="K32" s="416"/>
      <c r="L32" s="507"/>
      <c r="M32" s="416"/>
      <c r="N32" s="507"/>
      <c r="O32" s="416"/>
      <c r="P32" s="507"/>
      <c r="Q32" s="416"/>
      <c r="R32" s="507"/>
      <c r="S32" s="416"/>
      <c r="T32" s="507"/>
      <c r="U32" s="416"/>
      <c r="V32" s="507"/>
      <c r="W32" s="416"/>
      <c r="X32" s="507"/>
      <c r="Y32" s="416"/>
      <c r="Z32" s="507"/>
      <c r="AA32" s="416"/>
      <c r="AB32" s="507"/>
      <c r="AC32" s="416"/>
      <c r="AD32" s="507"/>
      <c r="AE32" s="416"/>
      <c r="AF32" s="507"/>
      <c r="AG32" s="416"/>
      <c r="AH32" s="507"/>
      <c r="AI32" s="416"/>
      <c r="AJ32" s="507"/>
      <c r="AK32" s="416"/>
      <c r="AL32" s="507"/>
      <c r="AM32" s="416"/>
      <c r="AN32" s="507"/>
      <c r="AO32" s="416"/>
      <c r="AP32" s="507"/>
      <c r="AQ32" s="416"/>
      <c r="AR32" s="507"/>
      <c r="AS32" s="416"/>
      <c r="AT32" s="507"/>
    </row>
    <row r="33" spans="1:46" ht="16.5" thickBot="1">
      <c r="A33" s="908" t="s">
        <v>126</v>
      </c>
      <c r="B33" s="908"/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  <c r="AC33" s="418"/>
      <c r="AD33" s="418"/>
      <c r="AE33" s="418"/>
      <c r="AF33" s="418"/>
      <c r="AG33" s="418"/>
      <c r="AH33" s="418"/>
      <c r="AI33" s="418"/>
      <c r="AJ33" s="418"/>
      <c r="AK33" s="418"/>
      <c r="AL33" s="418"/>
      <c r="AM33" s="418"/>
      <c r="AN33" s="418"/>
      <c r="AO33" s="418"/>
      <c r="AP33" s="418"/>
      <c r="AQ33" s="418"/>
      <c r="AR33" s="418"/>
      <c r="AS33" s="418"/>
      <c r="AT33" s="418"/>
    </row>
    <row r="34" spans="1:46">
      <c r="A34" s="114" t="s">
        <v>67</v>
      </c>
      <c r="B34" s="115" t="s">
        <v>74</v>
      </c>
      <c r="C34" s="508"/>
      <c r="D34" s="508"/>
      <c r="E34" s="508"/>
      <c r="F34" s="508"/>
      <c r="G34" s="508">
        <v>300</v>
      </c>
      <c r="H34" s="508"/>
      <c r="I34" s="508">
        <v>300</v>
      </c>
      <c r="J34" s="508"/>
      <c r="K34" s="508">
        <v>300</v>
      </c>
      <c r="L34" s="508"/>
      <c r="M34" s="508">
        <v>300</v>
      </c>
      <c r="N34" s="508"/>
      <c r="O34" s="508">
        <v>300</v>
      </c>
      <c r="P34" s="508"/>
      <c r="Q34" s="508">
        <v>300</v>
      </c>
      <c r="R34" s="508"/>
      <c r="S34" s="508">
        <v>300</v>
      </c>
      <c r="T34" s="508"/>
      <c r="U34" s="508">
        <v>300</v>
      </c>
      <c r="V34" s="508"/>
      <c r="W34" s="508">
        <v>300</v>
      </c>
      <c r="X34" s="508"/>
      <c r="Y34" s="508">
        <v>300</v>
      </c>
      <c r="Z34" s="508"/>
      <c r="AA34" s="508">
        <v>300</v>
      </c>
      <c r="AB34" s="508"/>
      <c r="AC34" s="508">
        <v>300</v>
      </c>
      <c r="AD34" s="508"/>
      <c r="AE34" s="508">
        <v>300</v>
      </c>
      <c r="AF34" s="508"/>
      <c r="AG34" s="508">
        <v>300</v>
      </c>
      <c r="AH34" s="508"/>
      <c r="AI34" s="508">
        <v>300</v>
      </c>
      <c r="AJ34" s="508"/>
      <c r="AK34" s="508">
        <v>300</v>
      </c>
      <c r="AL34" s="508"/>
      <c r="AM34" s="508">
        <v>300</v>
      </c>
      <c r="AN34" s="508"/>
      <c r="AO34" s="508">
        <v>300</v>
      </c>
      <c r="AP34" s="508"/>
      <c r="AQ34" s="508">
        <v>300</v>
      </c>
      <c r="AR34" s="508"/>
      <c r="AS34" s="508"/>
      <c r="AT34" s="508"/>
    </row>
    <row r="35" spans="1:46" ht="48" thickBot="1">
      <c r="A35" s="122" t="s">
        <v>58</v>
      </c>
      <c r="B35" s="123" t="s">
        <v>75</v>
      </c>
      <c r="C35" s="405">
        <v>105824.38</v>
      </c>
      <c r="D35" s="510">
        <v>0.11</v>
      </c>
      <c r="E35" s="409">
        <v>108760.45</v>
      </c>
      <c r="F35" s="510">
        <v>0.11</v>
      </c>
      <c r="G35" s="405">
        <v>109739.13</v>
      </c>
      <c r="H35" s="510">
        <v>0.11</v>
      </c>
      <c r="I35" s="405">
        <v>110717.82</v>
      </c>
      <c r="J35" s="510">
        <v>0.11</v>
      </c>
      <c r="K35" s="615">
        <v>111696.51</v>
      </c>
      <c r="L35" s="510">
        <v>0.11</v>
      </c>
      <c r="M35" s="616">
        <v>112675.2</v>
      </c>
      <c r="N35" s="510">
        <v>0.11</v>
      </c>
      <c r="O35" s="405">
        <v>115611.27</v>
      </c>
      <c r="P35" s="510">
        <v>0.12</v>
      </c>
      <c r="Q35" s="405">
        <v>116589.95</v>
      </c>
      <c r="R35" s="510">
        <v>0.12</v>
      </c>
      <c r="S35" s="405">
        <v>117568.64</v>
      </c>
      <c r="T35" s="510">
        <v>0.12</v>
      </c>
      <c r="U35" s="405">
        <v>118547.33</v>
      </c>
      <c r="V35" s="510">
        <v>0.12</v>
      </c>
      <c r="W35" s="405">
        <v>119526.02</v>
      </c>
      <c r="X35" s="510">
        <v>0.11</v>
      </c>
      <c r="Y35" s="405">
        <v>122462.08</v>
      </c>
      <c r="Z35" s="510">
        <v>0.12</v>
      </c>
      <c r="AA35" s="405">
        <v>123440.77</v>
      </c>
      <c r="AB35" s="510">
        <v>0.12</v>
      </c>
      <c r="AC35" s="405">
        <v>124419.46</v>
      </c>
      <c r="AD35" s="510">
        <v>0.13</v>
      </c>
      <c r="AE35" s="405">
        <v>125398.15</v>
      </c>
      <c r="AF35" s="510">
        <v>0.13</v>
      </c>
      <c r="AG35" s="405">
        <v>126376.84</v>
      </c>
      <c r="AH35" s="510">
        <v>0.13</v>
      </c>
      <c r="AI35" s="405">
        <v>129312.9</v>
      </c>
      <c r="AJ35" s="510">
        <v>0.13</v>
      </c>
      <c r="AK35" s="405">
        <v>130291.59</v>
      </c>
      <c r="AL35" s="510">
        <v>0.13</v>
      </c>
      <c r="AM35" s="405">
        <v>131270.28</v>
      </c>
      <c r="AN35" s="510">
        <v>0.13</v>
      </c>
      <c r="AO35" s="405">
        <v>132248.97</v>
      </c>
      <c r="AP35" s="510">
        <v>0.13</v>
      </c>
      <c r="AQ35" s="405">
        <v>133227.66</v>
      </c>
      <c r="AR35" s="510">
        <v>0.13</v>
      </c>
      <c r="AS35" s="409">
        <v>135512.38</v>
      </c>
      <c r="AT35" s="510">
        <v>0.14000000000000001</v>
      </c>
    </row>
    <row r="36" spans="1:46" ht="16.5" thickBot="1">
      <c r="A36" s="122" t="s">
        <v>104</v>
      </c>
      <c r="B36" s="123" t="s">
        <v>57</v>
      </c>
      <c r="C36" s="445">
        <v>3074255.47</v>
      </c>
      <c r="D36" s="512">
        <v>3.1</v>
      </c>
      <c r="E36" s="646">
        <v>3063021.9</v>
      </c>
      <c r="F36" s="512">
        <v>3.09</v>
      </c>
      <c r="G36" s="445">
        <v>3059277.37</v>
      </c>
      <c r="H36" s="512">
        <v>3.1</v>
      </c>
      <c r="I36" s="445">
        <v>3055532.85</v>
      </c>
      <c r="J36" s="512">
        <v>3.09</v>
      </c>
      <c r="K36" s="618">
        <v>3051788.32</v>
      </c>
      <c r="L36" s="512">
        <v>3.09</v>
      </c>
      <c r="M36" s="445">
        <v>3048043.8</v>
      </c>
      <c r="N36" s="512">
        <v>3.09</v>
      </c>
      <c r="O36" s="445">
        <v>3036810.22</v>
      </c>
      <c r="P36" s="512">
        <v>3.07</v>
      </c>
      <c r="Q36" s="445">
        <v>3033065.69</v>
      </c>
      <c r="R36" s="512">
        <v>3.07</v>
      </c>
      <c r="S36" s="445">
        <v>3029321.17</v>
      </c>
      <c r="T36" s="512">
        <v>3.06</v>
      </c>
      <c r="U36" s="445">
        <v>3025576.64</v>
      </c>
      <c r="V36" s="512">
        <v>3.06</v>
      </c>
      <c r="W36" s="445">
        <v>3021832.12</v>
      </c>
      <c r="X36" s="512">
        <v>3.05</v>
      </c>
      <c r="Y36" s="445">
        <v>3010598.54</v>
      </c>
      <c r="Z36" s="512">
        <v>3.04</v>
      </c>
      <c r="AA36" s="445">
        <v>3006854.01</v>
      </c>
      <c r="AB36" s="512">
        <v>3.04</v>
      </c>
      <c r="AC36" s="445">
        <v>3003109.49</v>
      </c>
      <c r="AD36" s="512">
        <v>3.03</v>
      </c>
      <c r="AE36" s="445">
        <v>2999364.96</v>
      </c>
      <c r="AF36" s="512">
        <v>3.03</v>
      </c>
      <c r="AG36" s="445">
        <v>2995620.44</v>
      </c>
      <c r="AH36" s="512">
        <v>3.03</v>
      </c>
      <c r="AI36" s="445">
        <v>2984386.86</v>
      </c>
      <c r="AJ36" s="512">
        <v>3.01</v>
      </c>
      <c r="AK36" s="445">
        <v>2980642.34</v>
      </c>
      <c r="AL36" s="512">
        <v>3</v>
      </c>
      <c r="AM36" s="445">
        <v>2976897.81</v>
      </c>
      <c r="AN36" s="512">
        <v>3</v>
      </c>
      <c r="AO36" s="445">
        <v>2973153.2799999998</v>
      </c>
      <c r="AP36" s="512">
        <v>2.99</v>
      </c>
      <c r="AQ36" s="445">
        <v>2969408.76</v>
      </c>
      <c r="AR36" s="512">
        <v>2.99</v>
      </c>
      <c r="AS36" s="646">
        <v>2961919.71</v>
      </c>
      <c r="AT36" s="512">
        <v>2.99</v>
      </c>
    </row>
    <row r="37" spans="1:46" ht="16.5" thickBot="1">
      <c r="A37" s="122" t="s">
        <v>29</v>
      </c>
      <c r="B37" s="123" t="s">
        <v>57</v>
      </c>
      <c r="C37" s="513"/>
      <c r="D37" s="514"/>
      <c r="E37" s="513"/>
      <c r="F37" s="514"/>
      <c r="G37" s="513"/>
      <c r="H37" s="514"/>
      <c r="I37" s="513"/>
      <c r="J37" s="514"/>
      <c r="K37" s="513"/>
      <c r="L37" s="514"/>
      <c r="M37" s="513"/>
      <c r="N37" s="514"/>
      <c r="O37" s="513"/>
      <c r="P37" s="514"/>
      <c r="Q37" s="513"/>
      <c r="R37" s="514"/>
      <c r="S37" s="513"/>
      <c r="T37" s="514"/>
      <c r="U37" s="513"/>
      <c r="V37" s="514"/>
      <c r="W37" s="513"/>
      <c r="X37" s="514"/>
      <c r="Y37" s="513"/>
      <c r="Z37" s="514"/>
      <c r="AA37" s="513"/>
      <c r="AB37" s="514"/>
      <c r="AC37" s="513"/>
      <c r="AD37" s="514"/>
      <c r="AE37" s="513"/>
      <c r="AF37" s="514"/>
      <c r="AG37" s="513"/>
      <c r="AH37" s="514"/>
      <c r="AI37" s="513"/>
      <c r="AJ37" s="514"/>
      <c r="AK37" s="513"/>
      <c r="AL37" s="514"/>
      <c r="AM37" s="513"/>
      <c r="AN37" s="514"/>
      <c r="AO37" s="513"/>
      <c r="AP37" s="514"/>
      <c r="AQ37" s="513"/>
      <c r="AR37" s="514"/>
      <c r="AS37" s="513"/>
      <c r="AT37" s="514"/>
    </row>
    <row r="38" spans="1:46" ht="16.5" thickBot="1">
      <c r="A38" s="122" t="s">
        <v>37</v>
      </c>
      <c r="B38" s="123" t="s">
        <v>57</v>
      </c>
      <c r="C38" s="513"/>
      <c r="D38" s="514"/>
      <c r="E38" s="513"/>
      <c r="F38" s="514"/>
      <c r="G38" s="513"/>
      <c r="H38" s="514"/>
      <c r="I38" s="513"/>
      <c r="J38" s="514"/>
      <c r="K38" s="513"/>
      <c r="L38" s="514"/>
      <c r="M38" s="513"/>
      <c r="N38" s="514"/>
      <c r="O38" s="513"/>
      <c r="P38" s="514"/>
      <c r="Q38" s="513"/>
      <c r="R38" s="514"/>
      <c r="S38" s="513"/>
      <c r="T38" s="514"/>
      <c r="U38" s="513"/>
      <c r="V38" s="514"/>
      <c r="W38" s="513"/>
      <c r="X38" s="514"/>
      <c r="Y38" s="513"/>
      <c r="Z38" s="514"/>
      <c r="AA38" s="513"/>
      <c r="AB38" s="514"/>
      <c r="AC38" s="513"/>
      <c r="AD38" s="514"/>
      <c r="AE38" s="513"/>
      <c r="AF38" s="514"/>
      <c r="AG38" s="513"/>
      <c r="AH38" s="514"/>
      <c r="AI38" s="513"/>
      <c r="AJ38" s="514"/>
      <c r="AK38" s="513"/>
      <c r="AL38" s="514"/>
      <c r="AM38" s="513"/>
      <c r="AN38" s="514"/>
      <c r="AO38" s="513"/>
      <c r="AP38" s="514"/>
      <c r="AQ38" s="513"/>
      <c r="AR38" s="514"/>
      <c r="AS38" s="513"/>
      <c r="AT38" s="514"/>
    </row>
    <row r="39" spans="1:46">
      <c r="A39" s="122" t="s">
        <v>68</v>
      </c>
      <c r="B39" s="123" t="s">
        <v>57</v>
      </c>
      <c r="C39" s="479">
        <v>819082.21</v>
      </c>
      <c r="D39" s="512">
        <v>0.84</v>
      </c>
      <c r="E39" s="647">
        <v>816346.09</v>
      </c>
      <c r="F39" s="512">
        <v>0.84</v>
      </c>
      <c r="G39" s="479">
        <v>815434.07000000007</v>
      </c>
      <c r="H39" s="512">
        <v>0.84</v>
      </c>
      <c r="I39" s="479">
        <v>814522.03</v>
      </c>
      <c r="J39" s="512">
        <v>0.82</v>
      </c>
      <c r="K39" s="619">
        <v>813609.98</v>
      </c>
      <c r="L39" s="512">
        <v>0.84</v>
      </c>
      <c r="M39" s="619">
        <v>812697.95</v>
      </c>
      <c r="N39" s="512">
        <v>0.84</v>
      </c>
      <c r="O39" s="619">
        <v>809961.82999999984</v>
      </c>
      <c r="P39" s="512">
        <v>0.82</v>
      </c>
      <c r="Q39" s="479">
        <v>809049.8</v>
      </c>
      <c r="R39" s="512">
        <v>0.81</v>
      </c>
      <c r="S39" s="479">
        <v>808137.77</v>
      </c>
      <c r="T39" s="512">
        <v>0.82</v>
      </c>
      <c r="U39" s="479">
        <v>807225.73</v>
      </c>
      <c r="V39" s="512">
        <v>0.81</v>
      </c>
      <c r="W39" s="479">
        <v>806313.69000000006</v>
      </c>
      <c r="X39" s="512">
        <v>0.81</v>
      </c>
      <c r="Y39" s="479">
        <v>803577.58</v>
      </c>
      <c r="Z39" s="512">
        <v>0.81</v>
      </c>
      <c r="AA39" s="479">
        <v>1008782.8200000001</v>
      </c>
      <c r="AB39" s="512">
        <v>1.01</v>
      </c>
      <c r="AC39" s="479">
        <v>1007870.78</v>
      </c>
      <c r="AD39" s="512">
        <v>1.01</v>
      </c>
      <c r="AE39" s="479">
        <v>1006958.75</v>
      </c>
      <c r="AF39" s="512">
        <v>1.01</v>
      </c>
      <c r="AG39" s="479">
        <v>1006046.71</v>
      </c>
      <c r="AH39" s="512">
        <v>1.01</v>
      </c>
      <c r="AI39" s="479">
        <v>1003310.6000000001</v>
      </c>
      <c r="AJ39" s="512">
        <v>1.01</v>
      </c>
      <c r="AK39" s="479">
        <v>1003245.31</v>
      </c>
      <c r="AL39" s="512">
        <v>1.01</v>
      </c>
      <c r="AM39" s="479">
        <v>1002144.26</v>
      </c>
      <c r="AN39" s="512">
        <v>1.01</v>
      </c>
      <c r="AO39" s="479">
        <v>1001043.23</v>
      </c>
      <c r="AP39" s="512">
        <v>1.01</v>
      </c>
      <c r="AQ39" s="479">
        <v>999942.20000000007</v>
      </c>
      <c r="AR39" s="512">
        <v>1.01</v>
      </c>
      <c r="AS39" s="647">
        <v>997740.09</v>
      </c>
      <c r="AT39" s="512">
        <v>1.01</v>
      </c>
    </row>
    <row r="40" spans="1:46">
      <c r="A40" s="129" t="s">
        <v>69</v>
      </c>
      <c r="B40" s="123" t="s">
        <v>57</v>
      </c>
      <c r="C40" s="516"/>
      <c r="D40" s="510"/>
      <c r="E40" s="516"/>
      <c r="F40" s="510"/>
      <c r="G40" s="516"/>
      <c r="H40" s="510"/>
      <c r="I40" s="516"/>
      <c r="J40" s="510"/>
      <c r="K40" s="516"/>
      <c r="L40" s="510"/>
      <c r="M40" s="516"/>
      <c r="N40" s="510"/>
      <c r="O40" s="516"/>
      <c r="P40" s="510"/>
      <c r="Q40" s="516"/>
      <c r="R40" s="510"/>
      <c r="S40" s="516"/>
      <c r="T40" s="510"/>
      <c r="U40" s="516"/>
      <c r="V40" s="510"/>
      <c r="W40" s="516"/>
      <c r="X40" s="510"/>
      <c r="Y40" s="516"/>
      <c r="Z40" s="510"/>
      <c r="AA40" s="516"/>
      <c r="AB40" s="510"/>
      <c r="AC40" s="516"/>
      <c r="AD40" s="510"/>
      <c r="AE40" s="516"/>
      <c r="AF40" s="510"/>
      <c r="AG40" s="516"/>
      <c r="AH40" s="510"/>
      <c r="AI40" s="516"/>
      <c r="AJ40" s="510"/>
      <c r="AK40" s="516"/>
      <c r="AL40" s="510"/>
      <c r="AM40" s="516"/>
      <c r="AN40" s="510"/>
      <c r="AO40" s="516"/>
      <c r="AP40" s="510"/>
      <c r="AQ40" s="516"/>
      <c r="AR40" s="510"/>
      <c r="AS40" s="516"/>
      <c r="AT40" s="510"/>
    </row>
    <row r="41" spans="1:46" ht="48" thickBot="1">
      <c r="A41" s="122" t="s">
        <v>70</v>
      </c>
      <c r="B41" s="123" t="s">
        <v>76</v>
      </c>
      <c r="C41" s="544">
        <v>2606900</v>
      </c>
      <c r="D41" s="518">
        <v>2.64</v>
      </c>
      <c r="E41" s="473">
        <v>2606900</v>
      </c>
      <c r="F41" s="518">
        <v>2.63</v>
      </c>
      <c r="G41" s="544">
        <v>2606900</v>
      </c>
      <c r="H41" s="518">
        <v>2.64</v>
      </c>
      <c r="I41" s="544">
        <v>2606900</v>
      </c>
      <c r="J41" s="518">
        <v>2.64</v>
      </c>
      <c r="K41" s="544">
        <v>2606900</v>
      </c>
      <c r="L41" s="518">
        <v>2.64</v>
      </c>
      <c r="M41" s="544">
        <v>2606900</v>
      </c>
      <c r="N41" s="518">
        <v>2.64</v>
      </c>
      <c r="O41" s="544">
        <v>2606900</v>
      </c>
      <c r="P41" s="518">
        <v>2.64</v>
      </c>
      <c r="Q41" s="544">
        <v>2606900</v>
      </c>
      <c r="R41" s="518">
        <v>2.64</v>
      </c>
      <c r="S41" s="544">
        <v>2606900</v>
      </c>
      <c r="T41" s="518">
        <v>2.64</v>
      </c>
      <c r="U41" s="544">
        <v>2606900</v>
      </c>
      <c r="V41" s="518">
        <v>2.64</v>
      </c>
      <c r="W41" s="544">
        <v>2606900</v>
      </c>
      <c r="X41" s="518">
        <v>2.64</v>
      </c>
      <c r="Y41" s="544">
        <v>2606900</v>
      </c>
      <c r="Z41" s="518">
        <v>2.63</v>
      </c>
      <c r="AA41" s="544">
        <v>2606900</v>
      </c>
      <c r="AB41" s="518">
        <v>2.63</v>
      </c>
      <c r="AC41" s="544">
        <v>2606900</v>
      </c>
      <c r="AD41" s="518">
        <v>2.63</v>
      </c>
      <c r="AE41" s="544">
        <v>2606900</v>
      </c>
      <c r="AF41" s="518">
        <v>2.63</v>
      </c>
      <c r="AG41" s="544">
        <v>2606900</v>
      </c>
      <c r="AH41" s="518">
        <v>2.63</v>
      </c>
      <c r="AI41" s="544">
        <v>2606900</v>
      </c>
      <c r="AJ41" s="518">
        <v>2.63</v>
      </c>
      <c r="AK41" s="544">
        <v>2606900</v>
      </c>
      <c r="AL41" s="518">
        <v>2.63</v>
      </c>
      <c r="AM41" s="544">
        <v>2606900</v>
      </c>
      <c r="AN41" s="518">
        <v>2.63</v>
      </c>
      <c r="AO41" s="544">
        <v>2606900</v>
      </c>
      <c r="AP41" s="518">
        <v>2.63</v>
      </c>
      <c r="AQ41" s="544">
        <v>2606900</v>
      </c>
      <c r="AR41" s="518">
        <v>2.63</v>
      </c>
      <c r="AS41" s="473">
        <v>2606900</v>
      </c>
      <c r="AT41" s="518">
        <v>2.63</v>
      </c>
    </row>
    <row r="42" spans="1:46" ht="47.25">
      <c r="A42" s="122" t="s">
        <v>71</v>
      </c>
      <c r="B42" s="123" t="s">
        <v>57</v>
      </c>
      <c r="C42" s="513"/>
      <c r="D42" s="514"/>
      <c r="E42" s="513"/>
      <c r="F42" s="514"/>
      <c r="G42" s="513"/>
      <c r="H42" s="514"/>
      <c r="I42" s="513"/>
      <c r="J42" s="514"/>
      <c r="K42" s="513"/>
      <c r="L42" s="514"/>
      <c r="M42" s="513"/>
      <c r="N42" s="514"/>
      <c r="O42" s="513"/>
      <c r="P42" s="514"/>
      <c r="Q42" s="513"/>
      <c r="R42" s="514"/>
      <c r="S42" s="513"/>
      <c r="T42" s="514"/>
      <c r="U42" s="513"/>
      <c r="V42" s="514"/>
      <c r="W42" s="513"/>
      <c r="X42" s="514"/>
      <c r="Y42" s="513"/>
      <c r="Z42" s="514"/>
      <c r="AA42" s="513"/>
      <c r="AB42" s="514"/>
      <c r="AC42" s="513"/>
      <c r="AD42" s="514"/>
      <c r="AE42" s="513"/>
      <c r="AF42" s="514"/>
      <c r="AG42" s="513"/>
      <c r="AH42" s="514"/>
      <c r="AI42" s="513"/>
      <c r="AJ42" s="514"/>
      <c r="AK42" s="513"/>
      <c r="AL42" s="514"/>
      <c r="AM42" s="513"/>
      <c r="AN42" s="514"/>
      <c r="AO42" s="513"/>
      <c r="AP42" s="514"/>
      <c r="AQ42" s="513"/>
      <c r="AR42" s="514"/>
      <c r="AS42" s="513"/>
      <c r="AT42" s="514"/>
    </row>
    <row r="43" spans="1:46" ht="16.5" thickBot="1">
      <c r="A43" s="122" t="s">
        <v>49</v>
      </c>
      <c r="B43" s="123" t="s">
        <v>50</v>
      </c>
      <c r="C43" s="405">
        <v>3497.59</v>
      </c>
      <c r="D43" s="518">
        <v>0</v>
      </c>
      <c r="E43" s="409">
        <v>3497.59</v>
      </c>
      <c r="F43" s="518">
        <v>0</v>
      </c>
      <c r="G43" s="405">
        <v>3497.59</v>
      </c>
      <c r="H43" s="518">
        <v>0</v>
      </c>
      <c r="I43" s="405">
        <v>3858.35</v>
      </c>
      <c r="J43" s="518">
        <v>0</v>
      </c>
      <c r="K43" s="405">
        <v>3858.35</v>
      </c>
      <c r="L43" s="518">
        <v>0</v>
      </c>
      <c r="M43" s="405">
        <v>3858.35</v>
      </c>
      <c r="N43" s="518">
        <v>0</v>
      </c>
      <c r="O43" s="405">
        <v>4787.68</v>
      </c>
      <c r="P43" s="518">
        <v>0</v>
      </c>
      <c r="Q43" s="405">
        <v>5836.11</v>
      </c>
      <c r="R43" s="518"/>
      <c r="S43" s="405">
        <v>5836.11</v>
      </c>
      <c r="T43" s="518"/>
      <c r="U43" s="405">
        <v>5836.11</v>
      </c>
      <c r="V43" s="518"/>
      <c r="W43" s="405">
        <v>5836.11</v>
      </c>
      <c r="X43" s="518"/>
      <c r="Y43" s="405">
        <v>3695.24</v>
      </c>
      <c r="Z43" s="518"/>
      <c r="AA43" s="405">
        <v>3695.24</v>
      </c>
      <c r="AB43" s="518"/>
      <c r="AC43" s="405">
        <v>3695.24</v>
      </c>
      <c r="AD43" s="518"/>
      <c r="AE43" s="439">
        <v>11849.24</v>
      </c>
      <c r="AF43" s="518">
        <v>0.01</v>
      </c>
      <c r="AG43" s="439">
        <v>11849.24</v>
      </c>
      <c r="AH43" s="518">
        <v>0.01</v>
      </c>
      <c r="AI43" s="439">
        <v>11849.24</v>
      </c>
      <c r="AJ43" s="518">
        <v>0.01</v>
      </c>
      <c r="AK43" s="439">
        <v>11849.24</v>
      </c>
      <c r="AL43" s="518">
        <v>0.01</v>
      </c>
      <c r="AM43" s="439">
        <v>11849.24</v>
      </c>
      <c r="AN43" s="518">
        <v>0.01</v>
      </c>
      <c r="AO43" s="439">
        <v>11849.24</v>
      </c>
      <c r="AP43" s="518">
        <v>0.01</v>
      </c>
      <c r="AQ43" s="439">
        <v>11849.24</v>
      </c>
      <c r="AR43" s="518">
        <v>0.01</v>
      </c>
      <c r="AS43" s="409">
        <v>1536.31</v>
      </c>
      <c r="AT43" s="518">
        <v>0</v>
      </c>
    </row>
    <row r="44" spans="1:46" ht="48" thickBot="1">
      <c r="A44" s="122" t="s">
        <v>56</v>
      </c>
      <c r="B44" s="123" t="s">
        <v>77</v>
      </c>
      <c r="C44" s="405">
        <v>3744.56</v>
      </c>
      <c r="D44" s="514">
        <v>0</v>
      </c>
      <c r="E44" s="409">
        <v>3744.56</v>
      </c>
      <c r="F44" s="514">
        <v>0</v>
      </c>
      <c r="G44" s="405">
        <v>3744.56</v>
      </c>
      <c r="H44" s="514">
        <v>0</v>
      </c>
      <c r="I44" s="405">
        <v>3744.56</v>
      </c>
      <c r="J44" s="514">
        <v>0</v>
      </c>
      <c r="K44" s="405">
        <v>3744.56</v>
      </c>
      <c r="L44" s="514">
        <v>0</v>
      </c>
      <c r="M44" s="405">
        <v>3744.56</v>
      </c>
      <c r="N44" s="514">
        <v>0</v>
      </c>
      <c r="O44" s="405">
        <v>3744.56</v>
      </c>
      <c r="P44" s="514">
        <v>0</v>
      </c>
      <c r="Q44" s="439">
        <v>10035.129999999999</v>
      </c>
      <c r="R44" s="514">
        <v>0.01</v>
      </c>
      <c r="S44" s="439">
        <v>10035.129999999999</v>
      </c>
      <c r="T44" s="514">
        <v>0.01</v>
      </c>
      <c r="U44" s="439">
        <v>10035.129999999999</v>
      </c>
      <c r="V44" s="514">
        <v>0.01</v>
      </c>
      <c r="W44" s="439">
        <v>10035.129999999999</v>
      </c>
      <c r="X44" s="514">
        <v>0.01</v>
      </c>
      <c r="Y44" s="439">
        <v>10035.129999999999</v>
      </c>
      <c r="Z44" s="514">
        <v>0.01</v>
      </c>
      <c r="AA44" s="439">
        <v>10035.129999999999</v>
      </c>
      <c r="AB44" s="514">
        <v>0.01</v>
      </c>
      <c r="AC44" s="439">
        <v>10035.129999999999</v>
      </c>
      <c r="AD44" s="514">
        <v>0.01</v>
      </c>
      <c r="AE44" s="439">
        <v>10035.129999999999</v>
      </c>
      <c r="AF44" s="514">
        <v>0.01</v>
      </c>
      <c r="AG44" s="439">
        <v>10035.129999999999</v>
      </c>
      <c r="AH44" s="514">
        <v>0.01</v>
      </c>
      <c r="AI44" s="439">
        <v>10035.129999999999</v>
      </c>
      <c r="AJ44" s="514">
        <v>0.01</v>
      </c>
      <c r="AK44" s="439">
        <v>10035.129999999999</v>
      </c>
      <c r="AL44" s="514">
        <v>0.01</v>
      </c>
      <c r="AM44" s="439">
        <v>10035.129999999999</v>
      </c>
      <c r="AN44" s="514">
        <v>0.01</v>
      </c>
      <c r="AO44" s="439">
        <v>10035.129999999999</v>
      </c>
      <c r="AP44" s="514">
        <v>0.01</v>
      </c>
      <c r="AQ44" s="439">
        <v>10035.129999999999</v>
      </c>
      <c r="AR44" s="514">
        <v>0.01</v>
      </c>
      <c r="AS44" s="409">
        <v>4866.88</v>
      </c>
      <c r="AT44" s="514">
        <v>0</v>
      </c>
    </row>
    <row r="45" spans="1:46" ht="79.5" thickBot="1">
      <c r="A45" s="132" t="s">
        <v>72</v>
      </c>
      <c r="B45" s="123" t="s">
        <v>78</v>
      </c>
      <c r="C45" s="405">
        <v>3630.04</v>
      </c>
      <c r="D45" s="514">
        <v>0</v>
      </c>
      <c r="E45" s="409">
        <v>3630.04</v>
      </c>
      <c r="F45" s="514">
        <v>0</v>
      </c>
      <c r="G45" s="405">
        <v>3630.04</v>
      </c>
      <c r="H45" s="514">
        <v>0</v>
      </c>
      <c r="I45" s="405">
        <v>5794.61</v>
      </c>
      <c r="J45" s="514">
        <v>0.01</v>
      </c>
      <c r="K45" s="405">
        <v>5794.61</v>
      </c>
      <c r="L45" s="514">
        <v>0.01</v>
      </c>
      <c r="M45" s="405">
        <v>5794.61</v>
      </c>
      <c r="N45" s="514">
        <v>0.01</v>
      </c>
      <c r="O45" s="405">
        <v>5794.61</v>
      </c>
      <c r="P45" s="514">
        <v>0.01</v>
      </c>
      <c r="Q45" s="405">
        <v>5794.61</v>
      </c>
      <c r="R45" s="514">
        <v>0.01</v>
      </c>
      <c r="S45" s="405">
        <v>5794.61</v>
      </c>
      <c r="T45" s="514">
        <v>0.01</v>
      </c>
      <c r="U45" s="405">
        <v>5794.61</v>
      </c>
      <c r="V45" s="514">
        <v>0.01</v>
      </c>
      <c r="W45" s="405">
        <v>5794.61</v>
      </c>
      <c r="X45" s="514">
        <v>0.01</v>
      </c>
      <c r="Y45" s="405">
        <v>5794.61</v>
      </c>
      <c r="Z45" s="514">
        <v>0</v>
      </c>
      <c r="AA45" s="405">
        <v>5794.61</v>
      </c>
      <c r="AB45" s="514">
        <v>0.01</v>
      </c>
      <c r="AC45" s="405">
        <v>5794.61</v>
      </c>
      <c r="AD45" s="514">
        <v>0.01</v>
      </c>
      <c r="AE45" s="405">
        <v>5794.61</v>
      </c>
      <c r="AF45" s="514">
        <v>0.01</v>
      </c>
      <c r="AG45" s="405">
        <v>5794.61</v>
      </c>
      <c r="AH45" s="514">
        <v>0.01</v>
      </c>
      <c r="AI45" s="405">
        <v>5794.61</v>
      </c>
      <c r="AJ45" s="514">
        <v>0.01</v>
      </c>
      <c r="AK45" s="405">
        <v>5794.61</v>
      </c>
      <c r="AL45" s="514">
        <v>0.01</v>
      </c>
      <c r="AM45" s="405">
        <v>5794.61</v>
      </c>
      <c r="AN45" s="514">
        <v>0.01</v>
      </c>
      <c r="AO45" s="405">
        <v>5794.61</v>
      </c>
      <c r="AP45" s="514">
        <v>0.01</v>
      </c>
      <c r="AQ45" s="405">
        <v>5794.61</v>
      </c>
      <c r="AR45" s="514">
        <v>0.01</v>
      </c>
      <c r="AS45" s="409">
        <v>3756.43</v>
      </c>
      <c r="AT45" s="514">
        <v>0</v>
      </c>
    </row>
    <row r="46" spans="1:46" ht="32.25" thickBot="1">
      <c r="A46" s="132" t="s">
        <v>51</v>
      </c>
      <c r="B46" s="123" t="s">
        <v>52</v>
      </c>
      <c r="C46" s="512">
        <v>19358.48</v>
      </c>
      <c r="D46" s="512">
        <v>0.02</v>
      </c>
      <c r="E46" s="645">
        <v>19358.48</v>
      </c>
      <c r="F46" s="512">
        <v>0.02</v>
      </c>
      <c r="G46" s="514"/>
      <c r="H46" s="514">
        <v>0</v>
      </c>
      <c r="I46" s="514"/>
      <c r="J46" s="514">
        <v>0</v>
      </c>
      <c r="K46" s="514"/>
      <c r="L46" s="514">
        <v>0</v>
      </c>
      <c r="M46" s="514"/>
      <c r="N46" s="514">
        <v>0</v>
      </c>
      <c r="O46" s="514"/>
      <c r="P46" s="514">
        <v>0</v>
      </c>
      <c r="Q46" s="514"/>
      <c r="R46" s="514">
        <v>0</v>
      </c>
      <c r="S46" s="514"/>
      <c r="T46" s="514">
        <v>0</v>
      </c>
      <c r="U46" s="514"/>
      <c r="V46" s="514">
        <v>0</v>
      </c>
      <c r="W46" s="514"/>
      <c r="X46" s="514">
        <v>0</v>
      </c>
      <c r="Y46" s="514"/>
      <c r="Z46" s="514">
        <v>0</v>
      </c>
      <c r="AA46" s="514"/>
      <c r="AB46" s="514">
        <v>0</v>
      </c>
      <c r="AC46" s="514"/>
      <c r="AD46" s="514">
        <v>0</v>
      </c>
      <c r="AE46" s="514"/>
      <c r="AF46" s="514">
        <v>0</v>
      </c>
      <c r="AG46" s="514"/>
      <c r="AH46" s="514">
        <v>0</v>
      </c>
      <c r="AI46" s="514"/>
      <c r="AJ46" s="514">
        <v>0</v>
      </c>
      <c r="AK46" s="514"/>
      <c r="AL46" s="514">
        <v>0</v>
      </c>
      <c r="AM46" s="514"/>
      <c r="AN46" s="514">
        <v>0</v>
      </c>
      <c r="AO46" s="514"/>
      <c r="AP46" s="514">
        <v>0</v>
      </c>
      <c r="AQ46" s="514"/>
      <c r="AR46" s="514">
        <v>0</v>
      </c>
      <c r="AS46" s="645">
        <v>17794.489999999998</v>
      </c>
      <c r="AT46" s="512">
        <v>0.02</v>
      </c>
    </row>
    <row r="47" spans="1:46" ht="32.25" thickBot="1">
      <c r="A47" s="133" t="s">
        <v>73</v>
      </c>
      <c r="B47" s="134" t="s">
        <v>53</v>
      </c>
      <c r="C47" s="512">
        <v>78816.06</v>
      </c>
      <c r="D47" s="512">
        <v>0.08</v>
      </c>
      <c r="E47" s="645">
        <v>78816.06</v>
      </c>
      <c r="F47" s="512">
        <v>0.08</v>
      </c>
      <c r="G47" s="512">
        <v>78816.06</v>
      </c>
      <c r="H47" s="512">
        <v>0.08</v>
      </c>
      <c r="I47" s="512">
        <v>78816.06</v>
      </c>
      <c r="J47" s="512">
        <v>0.08</v>
      </c>
      <c r="K47" s="512">
        <v>78816.06</v>
      </c>
      <c r="L47" s="512">
        <v>0.08</v>
      </c>
      <c r="M47" s="512">
        <v>78816.06</v>
      </c>
      <c r="N47" s="512">
        <v>0.08</v>
      </c>
      <c r="O47" s="512">
        <v>78816.06</v>
      </c>
      <c r="P47" s="512">
        <v>0.08</v>
      </c>
      <c r="Q47" s="512">
        <v>78816.06</v>
      </c>
      <c r="R47" s="512">
        <v>0.08</v>
      </c>
      <c r="S47" s="512">
        <v>78816.06</v>
      </c>
      <c r="T47" s="512">
        <v>0.08</v>
      </c>
      <c r="U47" s="512">
        <v>78816.06</v>
      </c>
      <c r="V47" s="512">
        <v>0.08</v>
      </c>
      <c r="W47" s="512">
        <v>78816.06</v>
      </c>
      <c r="X47" s="512">
        <v>0.08</v>
      </c>
      <c r="Y47" s="512">
        <v>78816.06</v>
      </c>
      <c r="Z47" s="512">
        <v>0.08</v>
      </c>
      <c r="AA47" s="512">
        <v>78816.06</v>
      </c>
      <c r="AB47" s="512">
        <v>0.08</v>
      </c>
      <c r="AC47" s="512">
        <v>78816.06</v>
      </c>
      <c r="AD47" s="512">
        <v>0.08</v>
      </c>
      <c r="AE47" s="512">
        <v>78816.06</v>
      </c>
      <c r="AF47" s="512">
        <v>0.08</v>
      </c>
      <c r="AG47" s="512">
        <v>78816.06</v>
      </c>
      <c r="AH47" s="512">
        <v>0.08</v>
      </c>
      <c r="AI47" s="512">
        <v>78816.06</v>
      </c>
      <c r="AJ47" s="512">
        <v>0.08</v>
      </c>
      <c r="AK47" s="512">
        <v>78816.06</v>
      </c>
      <c r="AL47" s="512">
        <v>0.08</v>
      </c>
      <c r="AM47" s="512">
        <v>78816.06</v>
      </c>
      <c r="AN47" s="512">
        <v>0.08</v>
      </c>
      <c r="AO47" s="512">
        <v>78816.06</v>
      </c>
      <c r="AP47" s="512">
        <v>0.08</v>
      </c>
      <c r="AQ47" s="512">
        <v>78816.06</v>
      </c>
      <c r="AR47" s="512">
        <v>0.08</v>
      </c>
      <c r="AS47" s="645">
        <v>147414.88</v>
      </c>
      <c r="AT47" s="512">
        <v>0.13</v>
      </c>
    </row>
    <row r="48" spans="1:46" ht="32.25" thickBot="1">
      <c r="A48" s="122" t="s">
        <v>54</v>
      </c>
      <c r="B48" s="123" t="s">
        <v>79</v>
      </c>
      <c r="C48" s="405">
        <v>2821.72</v>
      </c>
      <c r="D48" s="512"/>
      <c r="E48" s="409">
        <v>2821.72</v>
      </c>
      <c r="F48" s="512"/>
      <c r="G48" s="405">
        <v>2821.72</v>
      </c>
      <c r="H48" s="512"/>
      <c r="I48" s="405">
        <v>2821.72</v>
      </c>
      <c r="J48" s="512"/>
      <c r="K48" s="405">
        <v>2821.72</v>
      </c>
      <c r="L48" s="512"/>
      <c r="M48" s="405">
        <v>2821.72</v>
      </c>
      <c r="N48" s="512"/>
      <c r="O48" s="514"/>
      <c r="P48" s="514"/>
      <c r="Q48" s="514"/>
      <c r="R48" s="514"/>
      <c r="S48" s="514"/>
      <c r="T48" s="514"/>
      <c r="U48" s="514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  <c r="AS48" s="653">
        <v>2642.74</v>
      </c>
      <c r="AT48" s="512"/>
    </row>
    <row r="49" spans="1:46" ht="32.25" thickBot="1">
      <c r="A49" s="135" t="s">
        <v>55</v>
      </c>
      <c r="B49" s="223" t="s">
        <v>80</v>
      </c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  <c r="AL49" s="514"/>
      <c r="AM49" s="514"/>
      <c r="AN49" s="514"/>
      <c r="AO49" s="514"/>
      <c r="AP49" s="514"/>
      <c r="AQ49" s="514"/>
      <c r="AR49" s="514"/>
      <c r="AS49" s="514"/>
      <c r="AT49" s="514"/>
    </row>
    <row r="50" spans="1:46" ht="16.5" thickBot="1">
      <c r="A50" s="221" t="s">
        <v>101</v>
      </c>
      <c r="B50" s="222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  <c r="R50" s="514"/>
      <c r="S50" s="514"/>
      <c r="T50" s="514"/>
      <c r="U50" s="514"/>
      <c r="V50" s="514"/>
      <c r="W50" s="514"/>
      <c r="X50" s="514"/>
      <c r="Y50" s="514"/>
      <c r="Z50" s="514"/>
      <c r="AA50" s="514"/>
      <c r="AB50" s="514"/>
      <c r="AC50" s="514"/>
      <c r="AD50" s="514"/>
      <c r="AE50" s="514"/>
      <c r="AF50" s="514"/>
      <c r="AG50" s="514"/>
      <c r="AH50" s="514"/>
      <c r="AI50" s="514"/>
      <c r="AJ50" s="514"/>
      <c r="AK50" s="514"/>
      <c r="AL50" s="514"/>
      <c r="AM50" s="514"/>
      <c r="AN50" s="514"/>
      <c r="AO50" s="514"/>
      <c r="AP50" s="514"/>
      <c r="AQ50" s="514"/>
      <c r="AR50" s="514"/>
      <c r="AS50" s="514"/>
      <c r="AT50" s="514"/>
    </row>
    <row r="51" spans="1:46" ht="15">
      <c r="A51" s="633" t="s">
        <v>110</v>
      </c>
      <c r="B51" s="633"/>
      <c r="C51" s="520"/>
      <c r="D51" s="510"/>
      <c r="E51" s="649">
        <v>9542.2099999999991</v>
      </c>
      <c r="F51" s="597">
        <v>0.01</v>
      </c>
      <c r="G51" s="596">
        <v>12722.95</v>
      </c>
      <c r="H51" s="597">
        <v>0.01</v>
      </c>
      <c r="I51" s="405">
        <v>15903.69</v>
      </c>
      <c r="J51" s="597">
        <v>0.02</v>
      </c>
      <c r="K51" s="616">
        <v>19084.43</v>
      </c>
      <c r="L51" s="617">
        <v>0.02</v>
      </c>
      <c r="M51" s="405">
        <v>22265.16</v>
      </c>
      <c r="N51" s="617">
        <v>0.02</v>
      </c>
      <c r="O51" s="405">
        <v>31807.38</v>
      </c>
      <c r="P51" s="617">
        <v>0.03</v>
      </c>
      <c r="Q51" s="405">
        <v>34988.11</v>
      </c>
      <c r="R51" s="617">
        <v>0.04</v>
      </c>
      <c r="S51" s="405">
        <v>38168.85</v>
      </c>
      <c r="T51" s="617">
        <v>0.04</v>
      </c>
      <c r="U51" s="405">
        <v>41349.589999999997</v>
      </c>
      <c r="V51" s="617">
        <v>0.04</v>
      </c>
      <c r="W51" s="405">
        <v>44530.33</v>
      </c>
      <c r="X51" s="617">
        <v>0.05</v>
      </c>
      <c r="Y51" s="405">
        <v>54072.54</v>
      </c>
      <c r="Z51" s="617">
        <v>6.0000000000000005E-2</v>
      </c>
      <c r="AA51" s="405">
        <v>57253.279999999999</v>
      </c>
      <c r="AB51" s="617">
        <v>0.06</v>
      </c>
      <c r="AC51" s="405">
        <v>60434.02</v>
      </c>
      <c r="AD51" s="617">
        <v>0.06</v>
      </c>
      <c r="AE51" s="405">
        <v>63614.75</v>
      </c>
      <c r="AF51" s="617">
        <v>0.06</v>
      </c>
      <c r="AG51" s="405">
        <v>66795.490000000005</v>
      </c>
      <c r="AH51" s="617">
        <v>7.0000000000000007E-2</v>
      </c>
      <c r="AI51" s="405">
        <v>76337.7</v>
      </c>
      <c r="AJ51" s="617">
        <v>0.08</v>
      </c>
      <c r="AK51" s="405">
        <v>79518.44</v>
      </c>
      <c r="AL51" s="617">
        <v>0.08</v>
      </c>
      <c r="AM51" s="405">
        <v>82699.179999999993</v>
      </c>
      <c r="AN51" s="617">
        <v>0.08</v>
      </c>
      <c r="AO51" s="405">
        <v>85879.92</v>
      </c>
      <c r="AP51" s="617">
        <v>0.09</v>
      </c>
      <c r="AQ51" s="405">
        <v>89060.66</v>
      </c>
      <c r="AR51" s="617">
        <v>0.09</v>
      </c>
      <c r="AS51" s="409">
        <v>95422.13</v>
      </c>
      <c r="AT51" s="617">
        <v>0.1</v>
      </c>
    </row>
    <row r="52" spans="1:46" ht="15">
      <c r="A52" s="633" t="s">
        <v>39</v>
      </c>
      <c r="B52" s="633"/>
      <c r="C52" s="405">
        <v>1468.03</v>
      </c>
      <c r="D52" s="571"/>
      <c r="E52" s="644">
        <v>5872.13</v>
      </c>
      <c r="F52" s="599">
        <v>0.01</v>
      </c>
      <c r="G52" s="598">
        <v>7340.16</v>
      </c>
      <c r="H52" s="599">
        <v>0.01</v>
      </c>
      <c r="I52" s="405">
        <v>8808.2000000000007</v>
      </c>
      <c r="J52" s="599">
        <v>0.01</v>
      </c>
      <c r="K52" s="616">
        <v>10276.23</v>
      </c>
      <c r="L52" s="617">
        <v>0.01</v>
      </c>
      <c r="M52" s="405">
        <v>11744.26</v>
      </c>
      <c r="N52" s="617">
        <v>0.01</v>
      </c>
      <c r="O52" s="405">
        <v>16148.36</v>
      </c>
      <c r="P52" s="617">
        <v>0.02</v>
      </c>
      <c r="Q52" s="405">
        <v>17616.39</v>
      </c>
      <c r="R52" s="617">
        <v>0.02</v>
      </c>
      <c r="S52" s="405">
        <v>19084.43</v>
      </c>
      <c r="T52" s="617">
        <v>0.02</v>
      </c>
      <c r="U52" s="405">
        <v>20552.46</v>
      </c>
      <c r="V52" s="617">
        <v>0.02</v>
      </c>
      <c r="W52" s="405">
        <v>22020.49</v>
      </c>
      <c r="X52" s="617">
        <v>0.02</v>
      </c>
      <c r="Y52" s="405">
        <v>26424.59</v>
      </c>
      <c r="Z52" s="617">
        <v>0.03</v>
      </c>
      <c r="AA52" s="405">
        <v>27892.62</v>
      </c>
      <c r="AB52" s="617">
        <v>0.03</v>
      </c>
      <c r="AC52" s="405">
        <v>29360.66</v>
      </c>
      <c r="AD52" s="617">
        <v>0.03</v>
      </c>
      <c r="AE52" s="405">
        <v>30828.69</v>
      </c>
      <c r="AF52" s="617">
        <v>0.03</v>
      </c>
      <c r="AG52" s="405">
        <v>32296.720000000001</v>
      </c>
      <c r="AH52" s="617">
        <v>0.03</v>
      </c>
      <c r="AI52" s="405">
        <v>36700.82</v>
      </c>
      <c r="AJ52" s="617">
        <v>0.04</v>
      </c>
      <c r="AK52" s="405">
        <v>38168.85</v>
      </c>
      <c r="AL52" s="617">
        <v>0.04</v>
      </c>
      <c r="AM52" s="405">
        <v>39636.89</v>
      </c>
      <c r="AN52" s="617">
        <v>0.04</v>
      </c>
      <c r="AO52" s="405">
        <v>41104.92</v>
      </c>
      <c r="AP52" s="617">
        <v>0.04</v>
      </c>
      <c r="AQ52" s="405">
        <v>42572.95</v>
      </c>
      <c r="AR52" s="617">
        <v>0.04</v>
      </c>
      <c r="AS52" s="409">
        <v>45509.02</v>
      </c>
      <c r="AT52" s="617">
        <v>0.05</v>
      </c>
    </row>
    <row r="53" spans="1:46" ht="15" customHeight="1">
      <c r="A53" s="929" t="s">
        <v>95</v>
      </c>
      <c r="B53" s="930"/>
      <c r="C53" s="405">
        <v>2827.32</v>
      </c>
      <c r="D53" s="575"/>
      <c r="E53" s="644">
        <v>11309.29</v>
      </c>
      <c r="F53" s="599">
        <v>0.01</v>
      </c>
      <c r="G53" s="598">
        <v>14136.61</v>
      </c>
      <c r="H53" s="599">
        <v>0.01</v>
      </c>
      <c r="I53" s="405">
        <v>16963.93</v>
      </c>
      <c r="J53" s="599">
        <v>0.02</v>
      </c>
      <c r="K53" s="616">
        <v>0</v>
      </c>
      <c r="L53" s="617">
        <v>0</v>
      </c>
      <c r="M53" s="439">
        <v>2079.71</v>
      </c>
      <c r="N53" s="617">
        <v>0</v>
      </c>
      <c r="O53" s="405">
        <v>8318.85</v>
      </c>
      <c r="P53" s="617">
        <v>0.01</v>
      </c>
      <c r="Q53" s="405">
        <v>10398.57</v>
      </c>
      <c r="R53" s="617">
        <v>0.01</v>
      </c>
      <c r="S53" s="405">
        <v>12478.28</v>
      </c>
      <c r="T53" s="617">
        <v>0.01</v>
      </c>
      <c r="U53" s="405">
        <v>14557.99</v>
      </c>
      <c r="V53" s="617">
        <v>0.01</v>
      </c>
      <c r="W53" s="405">
        <v>16637.7</v>
      </c>
      <c r="X53" s="617">
        <v>0.02</v>
      </c>
      <c r="Y53" s="405">
        <v>22876.84</v>
      </c>
      <c r="Z53" s="617">
        <v>0.02</v>
      </c>
      <c r="AA53" s="405">
        <v>24956.560000000001</v>
      </c>
      <c r="AB53" s="617">
        <v>0.03</v>
      </c>
      <c r="AC53" s="405">
        <v>27036.27</v>
      </c>
      <c r="AD53" s="617">
        <v>0.03</v>
      </c>
      <c r="AE53" s="405">
        <v>29115.98</v>
      </c>
      <c r="AF53" s="617">
        <v>0.03</v>
      </c>
      <c r="AG53" s="405">
        <v>31195.7</v>
      </c>
      <c r="AH53" s="617">
        <v>0.03</v>
      </c>
      <c r="AI53" s="405">
        <v>37434.839999999997</v>
      </c>
      <c r="AJ53" s="617">
        <v>0.04</v>
      </c>
      <c r="AK53" s="405">
        <v>39514.550000000003</v>
      </c>
      <c r="AL53" s="617">
        <v>0.04</v>
      </c>
      <c r="AM53" s="405">
        <v>41594.26</v>
      </c>
      <c r="AN53" s="617">
        <v>0.04</v>
      </c>
      <c r="AO53" s="405">
        <v>43673.98</v>
      </c>
      <c r="AP53" s="617">
        <v>0.04</v>
      </c>
      <c r="AQ53" s="405">
        <v>45753.69</v>
      </c>
      <c r="AR53" s="617">
        <v>0.05</v>
      </c>
      <c r="AS53" s="409">
        <v>49913.11</v>
      </c>
      <c r="AT53" s="617">
        <v>0.05</v>
      </c>
    </row>
    <row r="54" spans="1:46" ht="15">
      <c r="A54" s="929" t="s">
        <v>112</v>
      </c>
      <c r="B54" s="930"/>
      <c r="C54" s="628"/>
      <c r="D54" s="629"/>
      <c r="E54" s="630"/>
      <c r="F54" s="631"/>
      <c r="G54" s="630"/>
      <c r="H54" s="631"/>
      <c r="I54" s="628"/>
      <c r="J54" s="631"/>
      <c r="K54" s="632"/>
      <c r="L54" s="629"/>
      <c r="M54" s="439">
        <v>679.64</v>
      </c>
      <c r="N54" s="617">
        <v>0</v>
      </c>
      <c r="O54" s="405">
        <v>2718.58</v>
      </c>
      <c r="P54" s="617">
        <v>0</v>
      </c>
      <c r="Q54" s="405">
        <v>3398.22</v>
      </c>
      <c r="R54" s="617">
        <v>0</v>
      </c>
      <c r="S54" s="405">
        <v>4077.87</v>
      </c>
      <c r="T54" s="617">
        <v>0</v>
      </c>
      <c r="U54" s="405">
        <v>4757.51</v>
      </c>
      <c r="V54" s="617">
        <v>0.01</v>
      </c>
      <c r="W54" s="405">
        <v>5437.16</v>
      </c>
      <c r="X54" s="617">
        <v>0.01</v>
      </c>
      <c r="Y54" s="405">
        <v>7476.09</v>
      </c>
      <c r="Z54" s="617">
        <v>0.01</v>
      </c>
      <c r="AA54" s="405">
        <v>8155.74</v>
      </c>
      <c r="AB54" s="617">
        <v>0.01</v>
      </c>
      <c r="AC54" s="405">
        <v>8835.3799999999992</v>
      </c>
      <c r="AD54" s="617">
        <v>0.01</v>
      </c>
      <c r="AE54" s="405">
        <v>9515.0300000000007</v>
      </c>
      <c r="AF54" s="617">
        <v>0.01</v>
      </c>
      <c r="AG54" s="405">
        <v>10194.67</v>
      </c>
      <c r="AH54" s="617">
        <v>0.01</v>
      </c>
      <c r="AI54" s="405">
        <v>12233.61</v>
      </c>
      <c r="AJ54" s="617">
        <v>0.01</v>
      </c>
      <c r="AK54" s="405">
        <v>12913.25</v>
      </c>
      <c r="AL54" s="617">
        <v>0.01</v>
      </c>
      <c r="AM54" s="405">
        <v>13592.9</v>
      </c>
      <c r="AN54" s="617">
        <v>0.01</v>
      </c>
      <c r="AO54" s="405">
        <v>14272.54</v>
      </c>
      <c r="AP54" s="617">
        <v>0.01</v>
      </c>
      <c r="AQ54" s="405">
        <v>14952.19</v>
      </c>
      <c r="AR54" s="617">
        <v>0.01</v>
      </c>
      <c r="AS54" s="405">
        <v>16311.48</v>
      </c>
      <c r="AT54" s="617">
        <v>0.01</v>
      </c>
    </row>
    <row r="55" spans="1:46" ht="15">
      <c r="A55" s="925" t="s">
        <v>58</v>
      </c>
      <c r="B55" s="925"/>
      <c r="C55" s="405">
        <v>1293.5</v>
      </c>
      <c r="D55" s="571"/>
      <c r="E55" s="644">
        <v>1585.15</v>
      </c>
      <c r="F55" s="599">
        <v>0</v>
      </c>
      <c r="G55" s="598">
        <v>1682.37</v>
      </c>
      <c r="H55" s="599">
        <v>0</v>
      </c>
      <c r="I55" s="405">
        <v>1779.58</v>
      </c>
      <c r="J55" s="599">
        <v>0</v>
      </c>
      <c r="K55" s="616">
        <v>1853.14</v>
      </c>
      <c r="L55" s="617">
        <v>0</v>
      </c>
      <c r="M55" s="405">
        <v>1926.71</v>
      </c>
      <c r="N55" s="617">
        <v>0</v>
      </c>
      <c r="O55" s="405">
        <v>2147.4</v>
      </c>
      <c r="P55" s="617">
        <v>0</v>
      </c>
      <c r="Q55" s="405">
        <v>2220.9699999999998</v>
      </c>
      <c r="R55" s="617">
        <v>0</v>
      </c>
      <c r="S55" s="405">
        <v>2294.5300000000002</v>
      </c>
      <c r="T55" s="617">
        <v>0</v>
      </c>
      <c r="U55" s="405">
        <v>2327.3200000000002</v>
      </c>
      <c r="V55" s="617">
        <v>0</v>
      </c>
      <c r="W55" s="405">
        <v>2360.1</v>
      </c>
      <c r="X55" s="617">
        <v>0</v>
      </c>
      <c r="Y55" s="405">
        <v>2458.46</v>
      </c>
      <c r="Z55" s="617">
        <v>0</v>
      </c>
      <c r="AA55" s="405">
        <v>2483.09</v>
      </c>
      <c r="AB55" s="617">
        <v>0</v>
      </c>
      <c r="AC55" s="405">
        <v>2507.7199999999998</v>
      </c>
      <c r="AD55" s="617">
        <v>0</v>
      </c>
      <c r="AE55" s="405">
        <v>2532.35</v>
      </c>
      <c r="AF55" s="617">
        <v>0</v>
      </c>
      <c r="AG55" s="405">
        <v>2556.98</v>
      </c>
      <c r="AH55" s="617">
        <v>0</v>
      </c>
      <c r="AI55" s="405">
        <v>2630.87</v>
      </c>
      <c r="AJ55" s="617">
        <v>0</v>
      </c>
      <c r="AK55" s="405">
        <v>24.63</v>
      </c>
      <c r="AL55" s="617">
        <v>0</v>
      </c>
      <c r="AM55" s="405">
        <v>49.26</v>
      </c>
      <c r="AN55" s="617">
        <v>0</v>
      </c>
      <c r="AO55" s="405">
        <v>73.89</v>
      </c>
      <c r="AP55" s="617">
        <v>0</v>
      </c>
      <c r="AQ55" s="405">
        <v>98.52</v>
      </c>
      <c r="AR55" s="617">
        <v>0</v>
      </c>
      <c r="AS55" s="409">
        <v>147.78</v>
      </c>
      <c r="AT55" s="617">
        <v>0</v>
      </c>
    </row>
    <row r="56" spans="1:46" ht="19.5">
      <c r="A56" s="122" t="s">
        <v>130</v>
      </c>
      <c r="B56" s="447" t="s">
        <v>106</v>
      </c>
      <c r="C56" s="578">
        <v>34000</v>
      </c>
      <c r="D56" s="578">
        <v>0.03</v>
      </c>
      <c r="E56" s="648">
        <v>34000</v>
      </c>
      <c r="F56" s="578">
        <v>0.03</v>
      </c>
      <c r="G56" s="578">
        <v>34000</v>
      </c>
      <c r="H56" s="578">
        <v>0.03</v>
      </c>
      <c r="I56" s="578">
        <v>34000</v>
      </c>
      <c r="J56" s="578">
        <v>0.03</v>
      </c>
      <c r="K56" s="578">
        <v>34000</v>
      </c>
      <c r="L56" s="578">
        <v>0.04</v>
      </c>
      <c r="M56" s="578">
        <v>34000</v>
      </c>
      <c r="N56" s="578">
        <v>0.04</v>
      </c>
      <c r="O56" s="578">
        <v>34000</v>
      </c>
      <c r="P56" s="578">
        <v>0.04</v>
      </c>
      <c r="Q56" s="578">
        <v>34000</v>
      </c>
      <c r="R56" s="578">
        <v>0.04</v>
      </c>
      <c r="S56" s="578">
        <v>34000</v>
      </c>
      <c r="T56" s="578">
        <v>0.04</v>
      </c>
      <c r="U56" s="578">
        <v>34000</v>
      </c>
      <c r="V56" s="578">
        <v>0.04</v>
      </c>
      <c r="W56" s="578">
        <v>34000</v>
      </c>
      <c r="X56" s="578">
        <v>0.04</v>
      </c>
      <c r="Y56" s="578">
        <v>34000</v>
      </c>
      <c r="Z56" s="578">
        <v>0.04</v>
      </c>
      <c r="AA56" s="578">
        <v>34000</v>
      </c>
      <c r="AB56" s="578">
        <v>0.04</v>
      </c>
      <c r="AC56" s="578">
        <v>34000</v>
      </c>
      <c r="AD56" s="578">
        <v>0.04</v>
      </c>
      <c r="AE56" s="578">
        <v>34000</v>
      </c>
      <c r="AF56" s="578">
        <v>0.04</v>
      </c>
      <c r="AG56" s="578">
        <v>34000</v>
      </c>
      <c r="AH56" s="578">
        <v>0.04</v>
      </c>
      <c r="AI56" s="578">
        <v>34000</v>
      </c>
      <c r="AJ56" s="578">
        <v>0.03</v>
      </c>
      <c r="AK56" s="578">
        <v>34000</v>
      </c>
      <c r="AL56" s="578">
        <v>0.03</v>
      </c>
      <c r="AM56" s="578">
        <v>34000</v>
      </c>
      <c r="AN56" s="578">
        <v>0.04</v>
      </c>
      <c r="AO56" s="578">
        <v>34000</v>
      </c>
      <c r="AP56" s="578">
        <v>0.03</v>
      </c>
      <c r="AQ56" s="578">
        <v>34000</v>
      </c>
      <c r="AR56" s="578">
        <v>0.03</v>
      </c>
      <c r="AS56" s="578">
        <v>34000</v>
      </c>
      <c r="AT56" s="578">
        <v>0.03</v>
      </c>
    </row>
    <row r="57" spans="1:46" ht="16.5" thickBot="1">
      <c r="A57" s="893"/>
      <c r="B57" s="894"/>
      <c r="C57" s="426">
        <f t="shared" ref="C57:H57" si="26">SUM(C34:C56)</f>
        <v>6757519.3600000003</v>
      </c>
      <c r="D57" s="426">
        <f t="shared" si="26"/>
        <v>6.8199999999999994</v>
      </c>
      <c r="E57" s="426">
        <f t="shared" si="26"/>
        <v>6769205.669999999</v>
      </c>
      <c r="F57" s="426">
        <f t="shared" si="26"/>
        <v>6.8299999999999992</v>
      </c>
      <c r="G57" s="426">
        <f t="shared" si="26"/>
        <v>6754042.6299999999</v>
      </c>
      <c r="H57" s="426">
        <f t="shared" si="26"/>
        <v>6.8299999999999992</v>
      </c>
      <c r="I57" s="426">
        <f t="shared" ref="I57:N57" si="27">SUM(I34:I56)</f>
        <v>6760463.3999999994</v>
      </c>
      <c r="J57" s="426">
        <f t="shared" si="27"/>
        <v>6.8299999999999992</v>
      </c>
      <c r="K57" s="426">
        <f t="shared" si="27"/>
        <v>6744543.9099999983</v>
      </c>
      <c r="L57" s="426">
        <f t="shared" si="27"/>
        <v>6.839999999999999</v>
      </c>
      <c r="M57" s="426">
        <f t="shared" si="27"/>
        <v>6748347.7299999986</v>
      </c>
      <c r="N57" s="426">
        <f t="shared" si="27"/>
        <v>6.839999999999999</v>
      </c>
      <c r="O57" s="426">
        <f t="shared" ref="O57:V57" si="28">SUM(O34:O56)</f>
        <v>6757866.7999999998</v>
      </c>
      <c r="P57" s="426">
        <f t="shared" si="28"/>
        <v>6.84</v>
      </c>
      <c r="Q57" s="426">
        <f t="shared" si="28"/>
        <v>6769009.6100000003</v>
      </c>
      <c r="R57" s="426">
        <f t="shared" si="28"/>
        <v>6.85</v>
      </c>
      <c r="S57" s="426">
        <f t="shared" si="28"/>
        <v>6772813.4500000002</v>
      </c>
      <c r="T57" s="426">
        <f t="shared" si="28"/>
        <v>6.85</v>
      </c>
      <c r="U57" s="426">
        <f t="shared" si="28"/>
        <v>6776576.4800000004</v>
      </c>
      <c r="V57" s="426">
        <f t="shared" si="28"/>
        <v>6.85</v>
      </c>
      <c r="W57" s="426">
        <f t="shared" ref="W57:AB57" si="29">SUM(W34:W56)</f>
        <v>6780339.5200000005</v>
      </c>
      <c r="X57" s="426">
        <f t="shared" si="29"/>
        <v>6.8499999999999979</v>
      </c>
      <c r="Y57" s="426">
        <f t="shared" si="29"/>
        <v>6789487.7599999998</v>
      </c>
      <c r="Z57" s="426">
        <f t="shared" si="29"/>
        <v>6.8499999999999988</v>
      </c>
      <c r="AA57" s="426">
        <f t="shared" si="29"/>
        <v>6999359.9299999997</v>
      </c>
      <c r="AB57" s="426">
        <f t="shared" si="29"/>
        <v>7.0699999999999994</v>
      </c>
      <c r="AC57" s="426">
        <f t="shared" ref="AC57:AH57" si="30">SUM(AC34:AC56)</f>
        <v>7003114.8199999994</v>
      </c>
      <c r="AD57" s="426">
        <f t="shared" si="30"/>
        <v>7.0699999999999994</v>
      </c>
      <c r="AE57" s="426">
        <f t="shared" si="30"/>
        <v>7015023.7000000002</v>
      </c>
      <c r="AF57" s="426">
        <f t="shared" si="30"/>
        <v>7.0799999999999992</v>
      </c>
      <c r="AG57" s="426">
        <f t="shared" si="30"/>
        <v>7018778.5900000008</v>
      </c>
      <c r="AH57" s="426">
        <f t="shared" si="30"/>
        <v>7.09</v>
      </c>
      <c r="AI57" s="426">
        <f t="shared" ref="AI57:AN57" si="31">SUM(AI34:AI56)</f>
        <v>7030043.2400000002</v>
      </c>
      <c r="AJ57" s="426">
        <f t="shared" si="31"/>
        <v>7.089999999999999</v>
      </c>
      <c r="AK57" s="426">
        <f t="shared" si="31"/>
        <v>7032014</v>
      </c>
      <c r="AL57" s="426">
        <f t="shared" si="31"/>
        <v>7.0799999999999992</v>
      </c>
      <c r="AM57" s="426">
        <f t="shared" si="31"/>
        <v>7035579.879999999</v>
      </c>
      <c r="AN57" s="426">
        <f t="shared" si="31"/>
        <v>7.089999999999999</v>
      </c>
      <c r="AO57" s="426">
        <f t="shared" ref="AO57:AT57" si="32">SUM(AO34:AO56)</f>
        <v>7039145.7700000005</v>
      </c>
      <c r="AP57" s="426">
        <f t="shared" si="32"/>
        <v>7.0799999999999992</v>
      </c>
      <c r="AQ57" s="426">
        <f t="shared" si="32"/>
        <v>7042711.6700000009</v>
      </c>
      <c r="AR57" s="426">
        <f t="shared" si="32"/>
        <v>7.089999999999999</v>
      </c>
      <c r="AS57" s="426">
        <f t="shared" si="32"/>
        <v>7121387.4299999997</v>
      </c>
      <c r="AT57" s="426">
        <f t="shared" si="32"/>
        <v>7.1599999999999993</v>
      </c>
    </row>
    <row r="58" spans="1:46">
      <c r="B58" s="142" t="s">
        <v>59</v>
      </c>
      <c r="C58" s="427">
        <f t="shared" ref="C58:H58" si="33">C11+C16</f>
        <v>58305946.389999993</v>
      </c>
      <c r="D58" s="522">
        <f t="shared" si="33"/>
        <v>58.879999999999995</v>
      </c>
      <c r="E58" s="427">
        <f t="shared" si="33"/>
        <v>58379327.030000001</v>
      </c>
      <c r="F58" s="522">
        <f t="shared" si="33"/>
        <v>58.900000000000006</v>
      </c>
      <c r="G58" s="427">
        <f t="shared" si="33"/>
        <v>58355670.629999995</v>
      </c>
      <c r="H58" s="522">
        <f t="shared" si="33"/>
        <v>59.050000000000004</v>
      </c>
      <c r="I58" s="427">
        <f t="shared" ref="I58:N58" si="34">I11+I16</f>
        <v>58416429.280000001</v>
      </c>
      <c r="J58" s="522">
        <f t="shared" si="34"/>
        <v>59.070000000000007</v>
      </c>
      <c r="K58" s="427">
        <f t="shared" si="34"/>
        <v>58448088.060000002</v>
      </c>
      <c r="L58" s="522">
        <f t="shared" si="34"/>
        <v>59.25</v>
      </c>
      <c r="M58" s="427">
        <f t="shared" si="34"/>
        <v>58455541.799999997</v>
      </c>
      <c r="N58" s="522">
        <f t="shared" si="34"/>
        <v>59.25</v>
      </c>
      <c r="O58" s="427">
        <f t="shared" ref="O58:V58" si="35">O11+O16</f>
        <v>58569314.770000003</v>
      </c>
      <c r="P58" s="522">
        <f t="shared" si="35"/>
        <v>59.29</v>
      </c>
      <c r="Q58" s="427">
        <f t="shared" si="35"/>
        <v>58586212.200000003</v>
      </c>
      <c r="R58" s="522">
        <f t="shared" si="35"/>
        <v>59.290000000000006</v>
      </c>
      <c r="S58" s="427">
        <f t="shared" si="35"/>
        <v>50634734.390000001</v>
      </c>
      <c r="T58" s="522">
        <f t="shared" si="35"/>
        <v>51.22</v>
      </c>
      <c r="U58" s="427">
        <f t="shared" si="35"/>
        <v>59152120.240000002</v>
      </c>
      <c r="V58" s="522">
        <f t="shared" si="35"/>
        <v>59.82</v>
      </c>
      <c r="W58" s="427">
        <f t="shared" ref="W58:AB58" si="36">W11+W16</f>
        <v>59232081.679999992</v>
      </c>
      <c r="X58" s="522">
        <f t="shared" si="36"/>
        <v>59.85</v>
      </c>
      <c r="Y58" s="427">
        <f t="shared" si="36"/>
        <v>59292665.770000003</v>
      </c>
      <c r="Z58" s="522">
        <f t="shared" si="36"/>
        <v>59.87</v>
      </c>
      <c r="AA58" s="427">
        <f t="shared" si="36"/>
        <v>59177311.799999997</v>
      </c>
      <c r="AB58" s="522">
        <f t="shared" si="36"/>
        <v>59.769999999999996</v>
      </c>
      <c r="AC58" s="427">
        <f t="shared" ref="AC58:AH58" si="37">AC11+AC16</f>
        <v>59263518.789999999</v>
      </c>
      <c r="AD58" s="522">
        <f t="shared" si="37"/>
        <v>59.800000000000011</v>
      </c>
      <c r="AE58" s="427">
        <f t="shared" si="37"/>
        <v>59152193.329999998</v>
      </c>
      <c r="AF58" s="522">
        <f t="shared" si="37"/>
        <v>59.76</v>
      </c>
      <c r="AG58" s="427">
        <f t="shared" si="37"/>
        <v>59161348.710000001</v>
      </c>
      <c r="AH58" s="522">
        <f t="shared" si="37"/>
        <v>59.749999999999993</v>
      </c>
      <c r="AI58" s="427">
        <f t="shared" ref="AI58:AN58" si="38">AI11+AI16</f>
        <v>59339995.790000007</v>
      </c>
      <c r="AJ58" s="522">
        <f t="shared" si="38"/>
        <v>59.81</v>
      </c>
      <c r="AK58" s="427">
        <f t="shared" si="38"/>
        <v>59384915.040000007</v>
      </c>
      <c r="AL58" s="522">
        <f t="shared" si="38"/>
        <v>59.819999999999993</v>
      </c>
      <c r="AM58" s="427">
        <f t="shared" si="38"/>
        <v>59418490.710000001</v>
      </c>
      <c r="AN58" s="522">
        <f t="shared" si="38"/>
        <v>59.85</v>
      </c>
      <c r="AO58" s="427">
        <f t="shared" ref="AO58:AT58" si="39">AO11+AO16</f>
        <v>59439374.659999996</v>
      </c>
      <c r="AP58" s="522">
        <f t="shared" si="39"/>
        <v>59.860000000000007</v>
      </c>
      <c r="AQ58" s="427">
        <f t="shared" si="39"/>
        <v>59400715.959999993</v>
      </c>
      <c r="AR58" s="522">
        <f t="shared" si="39"/>
        <v>59.839999999999996</v>
      </c>
      <c r="AS58" s="427">
        <f t="shared" si="39"/>
        <v>59452971.690000005</v>
      </c>
      <c r="AT58" s="522">
        <f t="shared" si="39"/>
        <v>59.819999999999993</v>
      </c>
    </row>
    <row r="59" spans="1:46">
      <c r="A59" s="145"/>
      <c r="B59" s="145" t="s">
        <v>123</v>
      </c>
      <c r="C59" s="429">
        <f t="shared" ref="C59:H59" si="40">C31</f>
        <v>26958613.18</v>
      </c>
      <c r="D59" s="523">
        <f t="shared" si="40"/>
        <v>28.23</v>
      </c>
      <c r="E59" s="429">
        <f t="shared" si="40"/>
        <v>26964926.18</v>
      </c>
      <c r="F59" s="523">
        <f t="shared" si="40"/>
        <v>28.21</v>
      </c>
      <c r="G59" s="429">
        <f t="shared" si="40"/>
        <v>26717669.02</v>
      </c>
      <c r="H59" s="523">
        <f t="shared" si="40"/>
        <v>28.049999999999997</v>
      </c>
      <c r="I59" s="429">
        <f t="shared" ref="I59:N59" si="41">I31</f>
        <v>26717094.449999999</v>
      </c>
      <c r="J59" s="523">
        <f t="shared" si="41"/>
        <v>28.03</v>
      </c>
      <c r="K59" s="429">
        <f t="shared" si="41"/>
        <v>26444384.93</v>
      </c>
      <c r="L59" s="523">
        <f t="shared" si="41"/>
        <v>26.809999999999995</v>
      </c>
      <c r="M59" s="429">
        <f t="shared" si="41"/>
        <v>26444384.93</v>
      </c>
      <c r="N59" s="523">
        <f t="shared" si="41"/>
        <v>26.809999999999995</v>
      </c>
      <c r="O59" s="429">
        <f t="shared" ref="O59:V59" si="42">O31</f>
        <v>26452796.829999998</v>
      </c>
      <c r="P59" s="523">
        <f t="shared" si="42"/>
        <v>26.779999999999998</v>
      </c>
      <c r="Q59" s="429">
        <f t="shared" si="42"/>
        <v>26449135.259999998</v>
      </c>
      <c r="R59" s="523">
        <f t="shared" si="42"/>
        <v>26.77</v>
      </c>
      <c r="S59" s="429">
        <f t="shared" si="42"/>
        <v>34445572.260000005</v>
      </c>
      <c r="T59" s="523">
        <f t="shared" si="42"/>
        <v>34.840000000000003</v>
      </c>
      <c r="U59" s="429">
        <f t="shared" si="42"/>
        <v>25945519.710000001</v>
      </c>
      <c r="V59" s="523">
        <f t="shared" si="42"/>
        <v>26.24</v>
      </c>
      <c r="W59" s="429">
        <f t="shared" ref="W59:AB59" si="43">W31</f>
        <v>25945519.710000001</v>
      </c>
      <c r="X59" s="523">
        <f t="shared" si="43"/>
        <v>26.22</v>
      </c>
      <c r="Y59" s="429">
        <f t="shared" si="43"/>
        <v>25952425.66</v>
      </c>
      <c r="Z59" s="523">
        <f t="shared" si="43"/>
        <v>26.2</v>
      </c>
      <c r="AA59" s="429">
        <f t="shared" si="43"/>
        <v>25828654.199999999</v>
      </c>
      <c r="AB59" s="523">
        <f t="shared" si="43"/>
        <v>26.08</v>
      </c>
      <c r="AC59" s="429">
        <f t="shared" ref="AC59:AH59" si="44">AC31</f>
        <v>25828654.199999999</v>
      </c>
      <c r="AD59" s="523">
        <f t="shared" si="44"/>
        <v>26.060000000000002</v>
      </c>
      <c r="AE59" s="429">
        <f t="shared" si="44"/>
        <v>25820500.199999999</v>
      </c>
      <c r="AF59" s="523">
        <f t="shared" si="44"/>
        <v>26.08</v>
      </c>
      <c r="AG59" s="429">
        <f t="shared" si="44"/>
        <v>25832900.199999999</v>
      </c>
      <c r="AH59" s="523">
        <f t="shared" si="44"/>
        <v>26.08</v>
      </c>
      <c r="AI59" s="429">
        <f t="shared" ref="AI59:AN59" si="45">AI31</f>
        <v>25832900.199999999</v>
      </c>
      <c r="AJ59" s="523">
        <f t="shared" si="45"/>
        <v>26.04</v>
      </c>
      <c r="AK59" s="429">
        <f t="shared" si="45"/>
        <v>25850144.300000001</v>
      </c>
      <c r="AL59" s="523">
        <f t="shared" si="45"/>
        <v>26.04</v>
      </c>
      <c r="AM59" s="429">
        <f t="shared" si="45"/>
        <v>25810834.649999999</v>
      </c>
      <c r="AN59" s="523">
        <f t="shared" si="45"/>
        <v>26</v>
      </c>
      <c r="AO59" s="429">
        <f t="shared" ref="AO59:AT59" si="46">AO31</f>
        <v>25810834.649999999</v>
      </c>
      <c r="AP59" s="523">
        <f t="shared" si="46"/>
        <v>26</v>
      </c>
      <c r="AQ59" s="429">
        <f t="shared" si="46"/>
        <v>25810834.649999999</v>
      </c>
      <c r="AR59" s="523">
        <f t="shared" si="46"/>
        <v>26.009999999999998</v>
      </c>
      <c r="AS59" s="429">
        <f t="shared" si="46"/>
        <v>25810834.649999999</v>
      </c>
      <c r="AT59" s="523">
        <f t="shared" si="46"/>
        <v>25.97</v>
      </c>
    </row>
    <row r="60" spans="1:46">
      <c r="B60" s="145" t="s">
        <v>124</v>
      </c>
      <c r="C60" s="429">
        <f t="shared" ref="C60:H60" si="47">C22</f>
        <v>7005983.7000000002</v>
      </c>
      <c r="D60" s="523">
        <f t="shared" si="47"/>
        <v>7.08</v>
      </c>
      <c r="E60" s="429">
        <f t="shared" si="47"/>
        <v>7005983.7000000002</v>
      </c>
      <c r="F60" s="523">
        <f t="shared" si="47"/>
        <v>7.0699999999999994</v>
      </c>
      <c r="G60" s="429">
        <f t="shared" si="47"/>
        <v>7005983.7000000002</v>
      </c>
      <c r="H60" s="523">
        <f t="shared" si="47"/>
        <v>7.09</v>
      </c>
      <c r="I60" s="429">
        <f t="shared" ref="I60:N60" si="48">I22</f>
        <v>7005983.7000000002</v>
      </c>
      <c r="J60" s="523">
        <f t="shared" si="48"/>
        <v>7.08</v>
      </c>
      <c r="K60" s="429">
        <f t="shared" si="48"/>
        <v>7005983.7000000002</v>
      </c>
      <c r="L60" s="523">
        <f t="shared" si="48"/>
        <v>7.1</v>
      </c>
      <c r="M60" s="429">
        <f t="shared" si="48"/>
        <v>7005983.7000000002</v>
      </c>
      <c r="N60" s="523">
        <f t="shared" si="48"/>
        <v>7.1</v>
      </c>
      <c r="O60" s="429">
        <f t="shared" ref="O60:V60" si="49">O22</f>
        <v>7005983.7000000002</v>
      </c>
      <c r="P60" s="523">
        <f t="shared" si="49"/>
        <v>7.09</v>
      </c>
      <c r="Q60" s="429">
        <f t="shared" si="49"/>
        <v>7005983.7000000002</v>
      </c>
      <c r="R60" s="523">
        <f t="shared" si="49"/>
        <v>7.09</v>
      </c>
      <c r="S60" s="429">
        <f t="shared" si="49"/>
        <v>7005983.7000000002</v>
      </c>
      <c r="T60" s="523">
        <f t="shared" si="49"/>
        <v>7.09</v>
      </c>
      <c r="U60" s="429">
        <f t="shared" si="49"/>
        <v>7005983.7000000002</v>
      </c>
      <c r="V60" s="523">
        <f t="shared" si="49"/>
        <v>7.09</v>
      </c>
      <c r="W60" s="429">
        <f t="shared" ref="W60:AB60" si="50">W22</f>
        <v>7005983.7000000002</v>
      </c>
      <c r="X60" s="523">
        <f t="shared" si="50"/>
        <v>7.08</v>
      </c>
      <c r="Y60" s="429">
        <f t="shared" si="50"/>
        <v>7005983.7000000002</v>
      </c>
      <c r="Z60" s="523">
        <f t="shared" si="50"/>
        <v>7.08</v>
      </c>
      <c r="AA60" s="429">
        <f t="shared" si="50"/>
        <v>7005983.7000000002</v>
      </c>
      <c r="AB60" s="523">
        <f t="shared" si="50"/>
        <v>7.08</v>
      </c>
      <c r="AC60" s="429">
        <f t="shared" ref="AC60:AH60" si="51">AC22</f>
        <v>7005983.7000000002</v>
      </c>
      <c r="AD60" s="523">
        <f t="shared" si="51"/>
        <v>7.07</v>
      </c>
      <c r="AE60" s="429">
        <f t="shared" si="51"/>
        <v>7005983.7000000002</v>
      </c>
      <c r="AF60" s="523">
        <f t="shared" si="51"/>
        <v>7.08</v>
      </c>
      <c r="AG60" s="429">
        <f t="shared" si="51"/>
        <v>7005983.7000000002</v>
      </c>
      <c r="AH60" s="523">
        <f t="shared" si="51"/>
        <v>7.08</v>
      </c>
      <c r="AI60" s="429">
        <f t="shared" ref="AI60:AN60" si="52">AI22</f>
        <v>7005983.7000000002</v>
      </c>
      <c r="AJ60" s="523">
        <f t="shared" si="52"/>
        <v>7.06</v>
      </c>
      <c r="AK60" s="429">
        <f t="shared" si="52"/>
        <v>7005983.7000000002</v>
      </c>
      <c r="AL60" s="523">
        <f t="shared" si="52"/>
        <v>7.06</v>
      </c>
      <c r="AM60" s="429">
        <f t="shared" si="52"/>
        <v>7005983.7000000002</v>
      </c>
      <c r="AN60" s="523">
        <f t="shared" si="52"/>
        <v>7.06</v>
      </c>
      <c r="AO60" s="429">
        <f t="shared" ref="AO60:AT60" si="53">AO22</f>
        <v>7005983.7000000002</v>
      </c>
      <c r="AP60" s="523">
        <f t="shared" si="53"/>
        <v>7.06</v>
      </c>
      <c r="AQ60" s="429">
        <f t="shared" si="53"/>
        <v>7005983.7000000002</v>
      </c>
      <c r="AR60" s="523">
        <f t="shared" si="53"/>
        <v>7.06</v>
      </c>
      <c r="AS60" s="429">
        <f t="shared" si="53"/>
        <v>7005983.7000000002</v>
      </c>
      <c r="AT60" s="523">
        <f t="shared" si="53"/>
        <v>7.05</v>
      </c>
    </row>
    <row r="61" spans="1:46">
      <c r="B61" s="145" t="s">
        <v>62</v>
      </c>
      <c r="C61" s="429"/>
      <c r="D61" s="523"/>
      <c r="E61" s="429"/>
      <c r="F61" s="523"/>
      <c r="G61" s="429"/>
      <c r="H61" s="523"/>
      <c r="I61" s="429"/>
      <c r="J61" s="523"/>
      <c r="K61" s="429"/>
      <c r="L61" s="523"/>
      <c r="M61" s="429"/>
      <c r="N61" s="523"/>
      <c r="O61" s="429"/>
      <c r="P61" s="523"/>
      <c r="Q61" s="429"/>
      <c r="R61" s="523"/>
      <c r="S61" s="429"/>
      <c r="T61" s="523"/>
      <c r="U61" s="429"/>
      <c r="V61" s="523"/>
      <c r="W61" s="429"/>
      <c r="X61" s="523"/>
      <c r="Y61" s="429"/>
      <c r="Z61" s="523"/>
      <c r="AA61" s="429"/>
      <c r="AB61" s="523"/>
      <c r="AC61" s="429"/>
      <c r="AD61" s="523"/>
      <c r="AE61" s="429"/>
      <c r="AF61" s="523"/>
      <c r="AG61" s="429"/>
      <c r="AH61" s="523"/>
      <c r="AI61" s="429"/>
      <c r="AJ61" s="523"/>
      <c r="AK61" s="429"/>
      <c r="AL61" s="523"/>
      <c r="AM61" s="429"/>
      <c r="AN61" s="523"/>
      <c r="AO61" s="429"/>
      <c r="AP61" s="523"/>
      <c r="AQ61" s="429"/>
      <c r="AR61" s="523"/>
      <c r="AS61" s="429"/>
      <c r="AT61" s="523"/>
    </row>
    <row r="62" spans="1:46" ht="16.5" thickBot="1">
      <c r="A62" s="148"/>
      <c r="B62" s="145" t="s">
        <v>125</v>
      </c>
      <c r="C62" s="431">
        <f t="shared" ref="C62:H62" si="54">C57</f>
        <v>6757519.3600000003</v>
      </c>
      <c r="D62" s="524">
        <f t="shared" si="54"/>
        <v>6.8199999999999994</v>
      </c>
      <c r="E62" s="431">
        <f t="shared" si="54"/>
        <v>6769205.669999999</v>
      </c>
      <c r="F62" s="524">
        <f t="shared" si="54"/>
        <v>6.8299999999999992</v>
      </c>
      <c r="G62" s="431">
        <f t="shared" si="54"/>
        <v>6754042.6299999999</v>
      </c>
      <c r="H62" s="524">
        <f t="shared" si="54"/>
        <v>6.8299999999999992</v>
      </c>
      <c r="I62" s="431">
        <f t="shared" ref="I62:N62" si="55">I57</f>
        <v>6760463.3999999994</v>
      </c>
      <c r="J62" s="524">
        <f t="shared" si="55"/>
        <v>6.8299999999999992</v>
      </c>
      <c r="K62" s="431">
        <f t="shared" si="55"/>
        <v>6744543.9099999983</v>
      </c>
      <c r="L62" s="524">
        <f t="shared" si="55"/>
        <v>6.839999999999999</v>
      </c>
      <c r="M62" s="431">
        <f t="shared" si="55"/>
        <v>6748347.7299999986</v>
      </c>
      <c r="N62" s="524">
        <f t="shared" si="55"/>
        <v>6.839999999999999</v>
      </c>
      <c r="O62" s="431">
        <f t="shared" ref="O62:V62" si="56">O57</f>
        <v>6757866.7999999998</v>
      </c>
      <c r="P62" s="524">
        <f t="shared" si="56"/>
        <v>6.84</v>
      </c>
      <c r="Q62" s="431">
        <f t="shared" si="56"/>
        <v>6769009.6100000003</v>
      </c>
      <c r="R62" s="524">
        <f t="shared" si="56"/>
        <v>6.85</v>
      </c>
      <c r="S62" s="431">
        <f t="shared" si="56"/>
        <v>6772813.4500000002</v>
      </c>
      <c r="T62" s="524">
        <f t="shared" si="56"/>
        <v>6.85</v>
      </c>
      <c r="U62" s="431">
        <f t="shared" si="56"/>
        <v>6776576.4800000004</v>
      </c>
      <c r="V62" s="524">
        <f t="shared" si="56"/>
        <v>6.85</v>
      </c>
      <c r="W62" s="431">
        <f t="shared" ref="W62:AB62" si="57">W57</f>
        <v>6780339.5200000005</v>
      </c>
      <c r="X62" s="524">
        <f t="shared" si="57"/>
        <v>6.8499999999999979</v>
      </c>
      <c r="Y62" s="431">
        <f t="shared" si="57"/>
        <v>6789487.7599999998</v>
      </c>
      <c r="Z62" s="524">
        <f t="shared" si="57"/>
        <v>6.8499999999999988</v>
      </c>
      <c r="AA62" s="431">
        <f t="shared" si="57"/>
        <v>6999359.9299999997</v>
      </c>
      <c r="AB62" s="524">
        <f t="shared" si="57"/>
        <v>7.0699999999999994</v>
      </c>
      <c r="AC62" s="431">
        <f t="shared" ref="AC62:AH62" si="58">AC57</f>
        <v>7003114.8199999994</v>
      </c>
      <c r="AD62" s="524">
        <f t="shared" si="58"/>
        <v>7.0699999999999994</v>
      </c>
      <c r="AE62" s="431">
        <f t="shared" si="58"/>
        <v>7015023.7000000002</v>
      </c>
      <c r="AF62" s="524">
        <f t="shared" si="58"/>
        <v>7.0799999999999992</v>
      </c>
      <c r="AG62" s="431">
        <f t="shared" si="58"/>
        <v>7018778.5900000008</v>
      </c>
      <c r="AH62" s="524">
        <f t="shared" si="58"/>
        <v>7.09</v>
      </c>
      <c r="AI62" s="431">
        <f t="shared" ref="AI62:AN62" si="59">AI57</f>
        <v>7030043.2400000002</v>
      </c>
      <c r="AJ62" s="524">
        <f t="shared" si="59"/>
        <v>7.089999999999999</v>
      </c>
      <c r="AK62" s="431">
        <f t="shared" si="59"/>
        <v>7032014</v>
      </c>
      <c r="AL62" s="524">
        <f t="shared" si="59"/>
        <v>7.0799999999999992</v>
      </c>
      <c r="AM62" s="431">
        <f t="shared" si="59"/>
        <v>7035579.879999999</v>
      </c>
      <c r="AN62" s="524">
        <f t="shared" si="59"/>
        <v>7.089999999999999</v>
      </c>
      <c r="AO62" s="431">
        <f t="shared" ref="AO62:AT62" si="60">AO57</f>
        <v>7039145.7700000005</v>
      </c>
      <c r="AP62" s="524">
        <f t="shared" si="60"/>
        <v>7.0799999999999992</v>
      </c>
      <c r="AQ62" s="431">
        <f t="shared" si="60"/>
        <v>7042711.6700000009</v>
      </c>
      <c r="AR62" s="524">
        <f t="shared" si="60"/>
        <v>7.089999999999999</v>
      </c>
      <c r="AS62" s="431">
        <f t="shared" si="60"/>
        <v>7121387.4299999997</v>
      </c>
      <c r="AT62" s="524">
        <f t="shared" si="60"/>
        <v>7.1599999999999993</v>
      </c>
    </row>
    <row r="63" spans="1:46" ht="16.5" thickBot="1">
      <c r="A63" s="151"/>
      <c r="B63" s="152" t="s">
        <v>126</v>
      </c>
      <c r="C63" s="433">
        <f t="shared" ref="C63:H63" si="61">SUM(C58:C62)</f>
        <v>99028062.629999995</v>
      </c>
      <c r="D63" s="525">
        <f t="shared" si="61"/>
        <v>101.00999999999999</v>
      </c>
      <c r="E63" s="433">
        <f>E58+E59+E60+E62</f>
        <v>99119442.580000013</v>
      </c>
      <c r="F63" s="525">
        <f t="shared" si="61"/>
        <v>101.01</v>
      </c>
      <c r="G63" s="433">
        <f t="shared" si="61"/>
        <v>98833365.979999989</v>
      </c>
      <c r="H63" s="525">
        <f t="shared" si="61"/>
        <v>101.02</v>
      </c>
      <c r="I63" s="433">
        <f t="shared" ref="I63:N63" si="62">SUM(I58:I62)</f>
        <v>98899970.830000013</v>
      </c>
      <c r="J63" s="525">
        <f t="shared" si="62"/>
        <v>101.01</v>
      </c>
      <c r="K63" s="433">
        <f t="shared" si="62"/>
        <v>98643000.600000009</v>
      </c>
      <c r="L63" s="525">
        <f t="shared" si="62"/>
        <v>100</v>
      </c>
      <c r="M63" s="433">
        <f t="shared" si="62"/>
        <v>98654258.159999996</v>
      </c>
      <c r="N63" s="525">
        <f t="shared" si="62"/>
        <v>100</v>
      </c>
      <c r="O63" s="433">
        <f t="shared" ref="O63:V63" si="63">SUM(O58:O62)</f>
        <v>98785962.099999994</v>
      </c>
      <c r="P63" s="525">
        <f t="shared" si="63"/>
        <v>100</v>
      </c>
      <c r="Q63" s="433">
        <f t="shared" si="63"/>
        <v>98810340.770000011</v>
      </c>
      <c r="R63" s="525">
        <f t="shared" si="63"/>
        <v>100</v>
      </c>
      <c r="S63" s="433">
        <f t="shared" si="63"/>
        <v>98859103.800000012</v>
      </c>
      <c r="T63" s="525">
        <f t="shared" si="63"/>
        <v>100</v>
      </c>
      <c r="U63" s="433">
        <f t="shared" si="63"/>
        <v>98880200.13000001</v>
      </c>
      <c r="V63" s="525">
        <f t="shared" si="63"/>
        <v>100</v>
      </c>
      <c r="W63" s="433">
        <f t="shared" ref="W63:AB63" si="64">SUM(W58:W62)</f>
        <v>98963924.609999985</v>
      </c>
      <c r="X63" s="525">
        <f t="shared" si="64"/>
        <v>99.999999999999986</v>
      </c>
      <c r="Y63" s="433">
        <f t="shared" si="64"/>
        <v>99040562.890000015</v>
      </c>
      <c r="Z63" s="525">
        <f t="shared" si="64"/>
        <v>99.999999999999986</v>
      </c>
      <c r="AA63" s="433">
        <f t="shared" si="64"/>
        <v>99011309.629999995</v>
      </c>
      <c r="AB63" s="525">
        <f t="shared" si="64"/>
        <v>99.999999999999986</v>
      </c>
      <c r="AC63" s="433">
        <f t="shared" ref="AC63:AH63" si="65">SUM(AC58:AC62)</f>
        <v>99101271.50999999</v>
      </c>
      <c r="AD63" s="525">
        <f t="shared" si="65"/>
        <v>100</v>
      </c>
      <c r="AE63" s="433">
        <f t="shared" si="65"/>
        <v>98993700.930000007</v>
      </c>
      <c r="AF63" s="525">
        <f t="shared" si="65"/>
        <v>100</v>
      </c>
      <c r="AG63" s="433">
        <f t="shared" si="65"/>
        <v>99019011.200000003</v>
      </c>
      <c r="AH63" s="525">
        <f t="shared" si="65"/>
        <v>99.999999999999986</v>
      </c>
      <c r="AI63" s="433">
        <f t="shared" ref="AI63:AN63" si="66">SUM(AI58:AI62)</f>
        <v>99208922.930000007</v>
      </c>
      <c r="AJ63" s="525">
        <f t="shared" si="66"/>
        <v>100</v>
      </c>
      <c r="AK63" s="433">
        <f t="shared" si="66"/>
        <v>99273057.040000007</v>
      </c>
      <c r="AL63" s="525">
        <f t="shared" si="66"/>
        <v>99.999999999999986</v>
      </c>
      <c r="AM63" s="433">
        <f t="shared" si="66"/>
        <v>99270888.939999998</v>
      </c>
      <c r="AN63" s="525">
        <f t="shared" si="66"/>
        <v>100</v>
      </c>
      <c r="AO63" s="433">
        <f t="shared" ref="AO63:AT63" si="67">SUM(AO58:AO62)</f>
        <v>99295338.780000001</v>
      </c>
      <c r="AP63" s="525">
        <f t="shared" si="67"/>
        <v>100.00000000000001</v>
      </c>
      <c r="AQ63" s="433">
        <f t="shared" si="67"/>
        <v>99260245.979999989</v>
      </c>
      <c r="AR63" s="525">
        <f t="shared" si="67"/>
        <v>100</v>
      </c>
      <c r="AS63" s="433">
        <f t="shared" si="67"/>
        <v>99391177.469999999</v>
      </c>
      <c r="AT63" s="525">
        <f t="shared" si="67"/>
        <v>99.999999999999986</v>
      </c>
    </row>
  </sheetData>
  <mergeCells count="33">
    <mergeCell ref="AO1:AP1"/>
    <mergeCell ref="AQ1:AR1"/>
    <mergeCell ref="AS1:AT1"/>
    <mergeCell ref="AI1:AJ1"/>
    <mergeCell ref="AK1:AL1"/>
    <mergeCell ref="AM1:AN1"/>
    <mergeCell ref="AE1:AF1"/>
    <mergeCell ref="AG1:AH1"/>
    <mergeCell ref="W1:X1"/>
    <mergeCell ref="K1:L1"/>
    <mergeCell ref="O1:P1"/>
    <mergeCell ref="AC1:AD1"/>
    <mergeCell ref="Q1:R1"/>
    <mergeCell ref="AA1:AB1"/>
    <mergeCell ref="U1:V1"/>
    <mergeCell ref="M1:N1"/>
    <mergeCell ref="S1:T1"/>
    <mergeCell ref="Y1:Z1"/>
    <mergeCell ref="E1:F1"/>
    <mergeCell ref="I1:J1"/>
    <mergeCell ref="A11:B11"/>
    <mergeCell ref="G1:H1"/>
    <mergeCell ref="A22:B22"/>
    <mergeCell ref="A18:B18"/>
    <mergeCell ref="C1:D1"/>
    <mergeCell ref="A57:B57"/>
    <mergeCell ref="A16:B16"/>
    <mergeCell ref="A53:B53"/>
    <mergeCell ref="A55:B55"/>
    <mergeCell ref="A54:B54"/>
    <mergeCell ref="A32:B32"/>
    <mergeCell ref="A33:B33"/>
    <mergeCell ref="A31:B3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64"/>
  <sheetViews>
    <sheetView topLeftCell="AL58" zoomScale="120" zoomScaleNormal="120" workbookViewId="0">
      <selection activeCell="AL65" sqref="A65:XFD65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9.140625" style="436" customWidth="1"/>
    <col min="5" max="5" width="23.140625" style="436" customWidth="1"/>
    <col min="6" max="6" width="9.140625" style="436" customWidth="1"/>
    <col min="7" max="7" width="23.140625" style="436" customWidth="1"/>
    <col min="8" max="8" width="9.140625" style="436" customWidth="1"/>
    <col min="9" max="9" width="23.140625" style="436" customWidth="1"/>
    <col min="10" max="10" width="9.140625" style="436" customWidth="1"/>
    <col min="11" max="11" width="23.140625" style="436" customWidth="1"/>
    <col min="12" max="12" width="9.140625" style="436" customWidth="1"/>
    <col min="13" max="13" width="23.140625" style="436" customWidth="1"/>
    <col min="14" max="14" width="9.140625" style="436" customWidth="1"/>
    <col min="15" max="15" width="23.140625" style="436" customWidth="1"/>
    <col min="16" max="16" width="9.140625" style="436" customWidth="1"/>
    <col min="17" max="17" width="23.140625" style="436" customWidth="1"/>
    <col min="18" max="18" width="9.140625" style="436" customWidth="1"/>
    <col min="19" max="19" width="23.140625" style="436" customWidth="1"/>
    <col min="20" max="20" width="9.140625" style="436" customWidth="1"/>
    <col min="21" max="21" width="23.140625" style="436" customWidth="1"/>
    <col min="22" max="22" width="9.140625" style="436" customWidth="1"/>
    <col min="23" max="23" width="23.140625" style="436" customWidth="1"/>
    <col min="24" max="24" width="9.140625" style="436" customWidth="1"/>
    <col min="25" max="25" width="23.140625" style="436" customWidth="1"/>
    <col min="26" max="26" width="9.140625" style="436" customWidth="1"/>
    <col min="27" max="27" width="23.140625" style="436" customWidth="1"/>
    <col min="28" max="28" width="9.140625" style="436" customWidth="1"/>
    <col min="29" max="29" width="23.140625" style="436" customWidth="1"/>
    <col min="30" max="30" width="9.140625" style="436" customWidth="1"/>
    <col min="31" max="31" width="23.140625" style="436" customWidth="1"/>
    <col min="32" max="32" width="9.140625" style="436" customWidth="1"/>
    <col min="33" max="33" width="23.140625" style="436" customWidth="1"/>
    <col min="34" max="34" width="9.140625" style="436" customWidth="1"/>
    <col min="35" max="35" width="23.140625" style="436" customWidth="1"/>
    <col min="36" max="36" width="9.140625" style="436" customWidth="1"/>
    <col min="37" max="37" width="23.140625" style="436" customWidth="1"/>
    <col min="38" max="38" width="9.140625" style="436" customWidth="1"/>
    <col min="39" max="39" width="23.140625" style="436" customWidth="1"/>
    <col min="40" max="40" width="9.140625" style="436" customWidth="1"/>
    <col min="41" max="41" width="23.140625" style="436" customWidth="1"/>
    <col min="42" max="42" width="9.140625" style="436" customWidth="1"/>
    <col min="43" max="43" width="23.140625" style="436" customWidth="1"/>
    <col min="44" max="44" width="9.140625" style="436" customWidth="1"/>
    <col min="45" max="45" width="23.140625" style="436" customWidth="1"/>
    <col min="46" max="46" width="9.140625" style="436" customWidth="1"/>
  </cols>
  <sheetData>
    <row r="1" spans="1:46">
      <c r="C1" s="918">
        <v>1</v>
      </c>
      <c r="D1" s="919"/>
      <c r="E1" s="918">
        <v>2</v>
      </c>
      <c r="F1" s="919"/>
      <c r="G1" s="918">
        <v>3</v>
      </c>
      <c r="H1" s="919"/>
      <c r="I1" s="918">
        <v>4</v>
      </c>
      <c r="J1" s="919"/>
      <c r="K1" s="918">
        <v>5</v>
      </c>
      <c r="L1" s="919"/>
      <c r="M1" s="918">
        <v>8</v>
      </c>
      <c r="N1" s="919"/>
      <c r="O1" s="918">
        <v>9</v>
      </c>
      <c r="P1" s="919"/>
      <c r="Q1" s="918">
        <v>10</v>
      </c>
      <c r="R1" s="919"/>
      <c r="S1" s="918">
        <v>11</v>
      </c>
      <c r="T1" s="919"/>
      <c r="U1" s="918">
        <v>12</v>
      </c>
      <c r="V1" s="919"/>
      <c r="W1" s="918">
        <v>15</v>
      </c>
      <c r="X1" s="919"/>
      <c r="Y1" s="918">
        <v>16</v>
      </c>
      <c r="Z1" s="919"/>
      <c r="AA1" s="918">
        <v>17</v>
      </c>
      <c r="AB1" s="919"/>
      <c r="AC1" s="918">
        <v>18</v>
      </c>
      <c r="AD1" s="919"/>
      <c r="AE1" s="918">
        <v>19</v>
      </c>
      <c r="AF1" s="919"/>
      <c r="AG1" s="918">
        <v>22</v>
      </c>
      <c r="AH1" s="919"/>
      <c r="AI1" s="918">
        <v>23</v>
      </c>
      <c r="AJ1" s="919"/>
      <c r="AK1" s="918">
        <v>24</v>
      </c>
      <c r="AL1" s="919"/>
      <c r="AM1" s="918">
        <v>25</v>
      </c>
      <c r="AN1" s="919"/>
      <c r="AO1" s="918">
        <v>26</v>
      </c>
      <c r="AP1" s="919"/>
      <c r="AQ1" s="918">
        <v>29</v>
      </c>
      <c r="AR1" s="919"/>
      <c r="AS1" s="918">
        <v>30</v>
      </c>
      <c r="AT1" s="919"/>
    </row>
    <row r="2" spans="1:46">
      <c r="A2" s="440" t="s">
        <v>18</v>
      </c>
      <c r="B2" s="58" t="s">
        <v>15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</row>
    <row r="3" spans="1:46">
      <c r="A3" s="440" t="s">
        <v>19</v>
      </c>
      <c r="B3" s="58" t="s">
        <v>15</v>
      </c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/>
      <c r="AH3" s="490"/>
      <c r="AI3" s="490"/>
      <c r="AJ3" s="490"/>
      <c r="AK3" s="490"/>
      <c r="AL3" s="490"/>
      <c r="AM3" s="490"/>
      <c r="AN3" s="490"/>
      <c r="AO3" s="490"/>
      <c r="AP3" s="490"/>
      <c r="AQ3" s="490"/>
      <c r="AR3" s="490"/>
      <c r="AS3" s="490"/>
      <c r="AT3" s="490"/>
    </row>
    <row r="4" spans="1:46">
      <c r="A4" s="440" t="s">
        <v>21</v>
      </c>
      <c r="B4" s="58" t="s">
        <v>15</v>
      </c>
      <c r="C4" s="626">
        <v>8312219.2000000002</v>
      </c>
      <c r="D4" s="240">
        <v>8.36</v>
      </c>
      <c r="E4" s="626">
        <v>8314320</v>
      </c>
      <c r="F4" s="240">
        <v>8.35</v>
      </c>
      <c r="G4" s="626">
        <v>8317713.5999999996</v>
      </c>
      <c r="H4" s="240">
        <v>8.4</v>
      </c>
      <c r="I4" s="626">
        <v>8321107.2000000002</v>
      </c>
      <c r="J4" s="240">
        <v>8.4</v>
      </c>
      <c r="K4" s="626">
        <v>8324500.7999999998</v>
      </c>
      <c r="L4" s="240">
        <v>8.4</v>
      </c>
      <c r="M4" s="620">
        <v>8337866.7400000002</v>
      </c>
      <c r="N4" s="601">
        <v>8.41</v>
      </c>
      <c r="O4" s="626">
        <v>8338721.5999999996</v>
      </c>
      <c r="P4" s="240">
        <v>8.41</v>
      </c>
      <c r="Q4" s="626">
        <v>8342115.2000000002</v>
      </c>
      <c r="R4" s="240">
        <v>8.41</v>
      </c>
      <c r="S4" s="626">
        <v>8345508.7999999998</v>
      </c>
      <c r="T4" s="240">
        <v>8.41</v>
      </c>
      <c r="U4" s="626">
        <v>8348902.4000000004</v>
      </c>
      <c r="V4" s="240">
        <v>8.4</v>
      </c>
      <c r="W4" s="626">
        <v>8359002.4000000004</v>
      </c>
      <c r="X4" s="240">
        <v>8.41</v>
      </c>
      <c r="Y4" s="626">
        <v>8360618.4000000004</v>
      </c>
      <c r="Z4" s="240">
        <v>8.4</v>
      </c>
      <c r="AA4" s="626">
        <v>8364092.7999999998</v>
      </c>
      <c r="AB4" s="240">
        <v>8.42</v>
      </c>
      <c r="AC4" s="626">
        <v>8367648</v>
      </c>
      <c r="AD4" s="240">
        <v>8.42</v>
      </c>
      <c r="AE4" s="626">
        <v>8371122.4000000004</v>
      </c>
      <c r="AF4" s="240">
        <v>8.42</v>
      </c>
      <c r="AG4" s="626">
        <v>8381707.2000000002</v>
      </c>
      <c r="AH4" s="240">
        <v>8.43</v>
      </c>
      <c r="AI4" s="620">
        <v>8401833.6699999999</v>
      </c>
      <c r="AJ4" s="601">
        <v>8.4499999999999993</v>
      </c>
      <c r="AK4" s="626">
        <v>8391564.8000000007</v>
      </c>
      <c r="AL4" s="240">
        <v>8.44</v>
      </c>
      <c r="AM4" s="626">
        <v>8394877.5999999996</v>
      </c>
      <c r="AN4" s="240">
        <v>8.44</v>
      </c>
      <c r="AO4" s="620">
        <v>8411718.7400000002</v>
      </c>
      <c r="AP4" s="601">
        <v>8.4499999999999993</v>
      </c>
      <c r="AQ4" s="626">
        <v>8408128.8000000007</v>
      </c>
      <c r="AR4" s="240">
        <v>8.43</v>
      </c>
      <c r="AS4" s="626">
        <v>8411118.4000000004</v>
      </c>
      <c r="AT4" s="240">
        <v>8.43</v>
      </c>
    </row>
    <row r="5" spans="1:46">
      <c r="A5" s="440" t="s">
        <v>98</v>
      </c>
      <c r="B5" s="58" t="s">
        <v>15</v>
      </c>
      <c r="C5" s="626">
        <v>5290717.2699999996</v>
      </c>
      <c r="D5" s="240">
        <v>5.32</v>
      </c>
      <c r="E5" s="626">
        <v>5292129.33</v>
      </c>
      <c r="F5" s="240">
        <v>5.32</v>
      </c>
      <c r="G5" s="626">
        <v>5296148.2699999996</v>
      </c>
      <c r="H5" s="240">
        <v>5.35</v>
      </c>
      <c r="I5" s="626">
        <v>5296474.13</v>
      </c>
      <c r="J5" s="240">
        <v>5.35</v>
      </c>
      <c r="K5" s="626">
        <v>5298646.53</v>
      </c>
      <c r="L5" s="240">
        <v>5.35</v>
      </c>
      <c r="M5" s="626">
        <v>5305218.04</v>
      </c>
      <c r="N5" s="240">
        <v>5.35</v>
      </c>
      <c r="O5" s="620">
        <v>5308693.88</v>
      </c>
      <c r="P5" s="601">
        <v>5.35</v>
      </c>
      <c r="Q5" s="620">
        <v>5309997.32</v>
      </c>
      <c r="R5" s="601">
        <v>5.35</v>
      </c>
      <c r="S5" s="626">
        <v>5312224.03</v>
      </c>
      <c r="T5" s="240">
        <v>5.35</v>
      </c>
      <c r="U5" s="626">
        <v>5314396.43</v>
      </c>
      <c r="V5" s="240">
        <v>5.35</v>
      </c>
      <c r="W5" s="626">
        <v>5320913.63</v>
      </c>
      <c r="X5" s="240">
        <v>5.35</v>
      </c>
      <c r="Y5" s="626">
        <v>5320479.1500000004</v>
      </c>
      <c r="Z5" s="240">
        <v>5.35</v>
      </c>
      <c r="AA5" s="626">
        <v>5322760.17</v>
      </c>
      <c r="AB5" s="240">
        <v>5.36</v>
      </c>
      <c r="AC5" s="626">
        <v>5324986.88</v>
      </c>
      <c r="AD5" s="240">
        <v>5.36</v>
      </c>
      <c r="AE5" s="626">
        <v>5327267.9000000004</v>
      </c>
      <c r="AF5" s="240">
        <v>5.36</v>
      </c>
      <c r="AG5" s="626">
        <v>5334110.96</v>
      </c>
      <c r="AH5" s="240">
        <v>5.36</v>
      </c>
      <c r="AI5" s="620">
        <v>5339759.2</v>
      </c>
      <c r="AJ5" s="601">
        <v>5.37</v>
      </c>
      <c r="AK5" s="620">
        <v>5341877.29</v>
      </c>
      <c r="AL5" s="601">
        <v>5.36</v>
      </c>
      <c r="AM5" s="626">
        <v>5344375.55</v>
      </c>
      <c r="AN5" s="240">
        <v>5.37</v>
      </c>
      <c r="AO5" s="626">
        <v>5346493.6399999997</v>
      </c>
      <c r="AP5" s="240">
        <v>5.37</v>
      </c>
      <c r="AQ5" s="626">
        <v>5357681.5</v>
      </c>
      <c r="AR5" s="240">
        <v>5.37</v>
      </c>
      <c r="AS5" s="626">
        <v>5354911.6900000004</v>
      </c>
      <c r="AT5" s="240">
        <v>5.37</v>
      </c>
    </row>
    <row r="6" spans="1:46">
      <c r="A6" s="440" t="s">
        <v>96</v>
      </c>
      <c r="B6" s="58" t="s">
        <v>15</v>
      </c>
      <c r="C6" s="626">
        <v>8057698.4400000004</v>
      </c>
      <c r="D6" s="240">
        <v>8.1</v>
      </c>
      <c r="E6" s="626">
        <v>8109503.4400000004</v>
      </c>
      <c r="F6" s="240">
        <v>8.15</v>
      </c>
      <c r="G6" s="620">
        <v>8069769.8399999999</v>
      </c>
      <c r="H6" s="601">
        <v>8.15</v>
      </c>
      <c r="I6" s="620">
        <v>8073352.3200000003</v>
      </c>
      <c r="J6" s="601">
        <v>8.15</v>
      </c>
      <c r="K6" s="626">
        <v>8076856.9199999999</v>
      </c>
      <c r="L6" s="240">
        <v>8.15</v>
      </c>
      <c r="M6" s="626">
        <v>8087604.3600000003</v>
      </c>
      <c r="N6" s="240">
        <v>8.15</v>
      </c>
      <c r="O6" s="626">
        <v>8091809.8799999999</v>
      </c>
      <c r="P6" s="240">
        <v>8.16</v>
      </c>
      <c r="Q6" s="626">
        <v>8095392.3600000003</v>
      </c>
      <c r="R6" s="240">
        <v>8.16</v>
      </c>
      <c r="S6" s="626">
        <v>8098896.96</v>
      </c>
      <c r="T6" s="240">
        <v>8.16</v>
      </c>
      <c r="U6" s="620">
        <v>8150694.1699999999</v>
      </c>
      <c r="V6" s="601">
        <v>8.1999999999999993</v>
      </c>
      <c r="W6" s="626">
        <v>8113226.8799999999</v>
      </c>
      <c r="X6" s="240">
        <v>8.16</v>
      </c>
      <c r="Y6" s="626">
        <v>8114862.3600000003</v>
      </c>
      <c r="Z6" s="240">
        <v>8.15</v>
      </c>
      <c r="AA6" s="626">
        <v>8118289.0800000001</v>
      </c>
      <c r="AB6" s="240">
        <v>8.18</v>
      </c>
      <c r="AC6" s="626">
        <v>8121715.7999999998</v>
      </c>
      <c r="AD6" s="240">
        <v>8.18</v>
      </c>
      <c r="AE6" s="626">
        <v>8172964.7400000002</v>
      </c>
      <c r="AF6" s="240">
        <v>8.2200000000000006</v>
      </c>
      <c r="AG6" s="620">
        <v>8121870.7800000003</v>
      </c>
      <c r="AH6" s="601">
        <v>8.16</v>
      </c>
      <c r="AI6" s="626">
        <v>8143132.7999999998</v>
      </c>
      <c r="AJ6" s="240">
        <v>8.18</v>
      </c>
      <c r="AK6" s="626">
        <v>8146793.1600000001</v>
      </c>
      <c r="AL6" s="240">
        <v>8.18</v>
      </c>
      <c r="AM6" s="626">
        <v>8150375.6399999997</v>
      </c>
      <c r="AN6" s="240">
        <v>8.19</v>
      </c>
      <c r="AO6" s="626">
        <v>8153958.1200000001</v>
      </c>
      <c r="AP6" s="240">
        <v>8.19</v>
      </c>
      <c r="AQ6" s="626">
        <v>8164783.4400000004</v>
      </c>
      <c r="AR6" s="240">
        <v>8.18</v>
      </c>
      <c r="AS6" s="626">
        <v>8174829.96</v>
      </c>
      <c r="AT6" s="240">
        <v>8.1999999999999993</v>
      </c>
    </row>
    <row r="7" spans="1:46">
      <c r="A7" s="440" t="s">
        <v>107</v>
      </c>
      <c r="B7" s="58" t="s">
        <v>15</v>
      </c>
      <c r="C7" s="625">
        <v>7859444.8499999996</v>
      </c>
      <c r="D7" s="240">
        <v>7.9</v>
      </c>
      <c r="E7" s="625">
        <v>7872033.3499999996</v>
      </c>
      <c r="F7" s="240">
        <v>7.91</v>
      </c>
      <c r="G7" s="625">
        <v>7875587.75</v>
      </c>
      <c r="H7" s="240">
        <v>7.96</v>
      </c>
      <c r="I7" s="625">
        <v>7879216.2000000002</v>
      </c>
      <c r="J7" s="240">
        <v>7.96</v>
      </c>
      <c r="K7" s="625">
        <v>7882770.5999999996</v>
      </c>
      <c r="L7" s="240">
        <v>7.96</v>
      </c>
      <c r="M7" s="625">
        <v>7893581.9000000004</v>
      </c>
      <c r="N7" s="240">
        <v>7.96</v>
      </c>
      <c r="O7" s="651">
        <v>7898501.04</v>
      </c>
      <c r="P7" s="601">
        <v>7.96</v>
      </c>
      <c r="Q7" s="651">
        <v>7900690.7000000002</v>
      </c>
      <c r="R7" s="601">
        <v>7.96</v>
      </c>
      <c r="S7" s="625">
        <v>7904245.0999999996</v>
      </c>
      <c r="T7" s="240">
        <v>7.96</v>
      </c>
      <c r="U7" s="625">
        <v>7907873.5499999998</v>
      </c>
      <c r="V7" s="240">
        <v>7.96</v>
      </c>
      <c r="W7" s="625">
        <v>7918684.8499999996</v>
      </c>
      <c r="X7" s="240">
        <v>7.96</v>
      </c>
      <c r="Y7" s="625">
        <v>7931823.54</v>
      </c>
      <c r="Z7" s="240">
        <v>7.97</v>
      </c>
      <c r="AA7" s="625">
        <v>7936308.75</v>
      </c>
      <c r="AB7" s="240">
        <v>7.99</v>
      </c>
      <c r="AC7" s="625">
        <v>7939789.0999999996</v>
      </c>
      <c r="AD7" s="240">
        <v>7.99</v>
      </c>
      <c r="AE7" s="625">
        <v>7943195.4000000004</v>
      </c>
      <c r="AF7" s="240">
        <v>7.99</v>
      </c>
      <c r="AG7" s="625">
        <v>7953562.4000000004</v>
      </c>
      <c r="AH7" s="240">
        <v>8</v>
      </c>
      <c r="AI7" s="625">
        <v>7946009.2999999998</v>
      </c>
      <c r="AJ7" s="240">
        <v>7.98</v>
      </c>
      <c r="AK7" s="625">
        <v>7949711.7999999998</v>
      </c>
      <c r="AL7" s="240">
        <v>7.98</v>
      </c>
      <c r="AM7" s="651">
        <v>7959750.7599999998</v>
      </c>
      <c r="AN7" s="601">
        <v>8</v>
      </c>
      <c r="AO7" s="625">
        <v>7956968.7000000002</v>
      </c>
      <c r="AP7" s="240">
        <v>7.99</v>
      </c>
      <c r="AQ7" s="709">
        <v>8007841.0499999998</v>
      </c>
      <c r="AR7" s="600">
        <v>8.0299999999999994</v>
      </c>
      <c r="AS7" s="651">
        <v>7983510.4400000004</v>
      </c>
      <c r="AT7" s="601">
        <v>8.01</v>
      </c>
    </row>
    <row r="8" spans="1:46">
      <c r="A8" s="453" t="s">
        <v>108</v>
      </c>
      <c r="B8" s="58" t="s">
        <v>15</v>
      </c>
      <c r="C8" s="626">
        <v>5845008</v>
      </c>
      <c r="D8" s="240">
        <v>5.88</v>
      </c>
      <c r="E8" s="626">
        <v>5868588.4800000004</v>
      </c>
      <c r="F8" s="240">
        <v>5.9</v>
      </c>
      <c r="G8" s="620">
        <v>5871112.6399999997</v>
      </c>
      <c r="H8" s="601">
        <v>5.93</v>
      </c>
      <c r="I8" s="626">
        <v>5871634.0599999996</v>
      </c>
      <c r="J8" s="240">
        <v>5.93</v>
      </c>
      <c r="K8" s="626">
        <v>5864380</v>
      </c>
      <c r="L8" s="240">
        <v>5.92</v>
      </c>
      <c r="M8" s="626">
        <v>5877178.2800000003</v>
      </c>
      <c r="N8" s="240">
        <v>5.93</v>
      </c>
      <c r="O8" s="626">
        <v>5874704</v>
      </c>
      <c r="P8" s="240">
        <v>5.92</v>
      </c>
      <c r="Q8" s="626">
        <v>5877430</v>
      </c>
      <c r="R8" s="240">
        <v>5.92</v>
      </c>
      <c r="S8" s="626">
        <v>5880156</v>
      </c>
      <c r="T8" s="240">
        <v>5.92</v>
      </c>
      <c r="U8" s="602">
        <v>5908576</v>
      </c>
      <c r="V8" s="600">
        <v>5.94</v>
      </c>
      <c r="W8" s="620">
        <v>5903313.6600000001</v>
      </c>
      <c r="X8" s="601">
        <v>5.94</v>
      </c>
      <c r="Y8" s="620">
        <v>5906720</v>
      </c>
      <c r="Z8" s="601">
        <v>5.94</v>
      </c>
      <c r="AA8" s="626">
        <v>5909330</v>
      </c>
      <c r="AB8" s="240">
        <v>5.95</v>
      </c>
      <c r="AC8" s="626">
        <v>5911998</v>
      </c>
      <c r="AD8" s="240">
        <v>5.95</v>
      </c>
      <c r="AE8" s="626">
        <v>5914608</v>
      </c>
      <c r="AF8" s="240">
        <v>5.95</v>
      </c>
      <c r="AG8" s="620">
        <v>5920865.6200000001</v>
      </c>
      <c r="AH8" s="601">
        <v>5.95</v>
      </c>
      <c r="AI8" s="626">
        <v>5910548</v>
      </c>
      <c r="AJ8" s="240">
        <v>5.94</v>
      </c>
      <c r="AK8" s="620">
        <v>5925971.3600000003</v>
      </c>
      <c r="AL8" s="601">
        <v>5.95</v>
      </c>
      <c r="AM8" s="626">
        <v>5916058</v>
      </c>
      <c r="AN8" s="240">
        <v>5.95</v>
      </c>
      <c r="AO8" s="626">
        <v>5936172.9800000004</v>
      </c>
      <c r="AP8" s="240">
        <v>5.96</v>
      </c>
      <c r="AQ8" s="626">
        <v>5927078</v>
      </c>
      <c r="AR8" s="240">
        <v>5.94</v>
      </c>
      <c r="AS8" s="626">
        <v>5940534</v>
      </c>
      <c r="AT8" s="240">
        <v>5.96</v>
      </c>
    </row>
    <row r="9" spans="1:46">
      <c r="A9" s="440" t="s">
        <v>66</v>
      </c>
      <c r="B9" s="58" t="s">
        <v>15</v>
      </c>
      <c r="C9" s="626">
        <v>4491425.04</v>
      </c>
      <c r="D9" s="240">
        <v>4.5199999999999996</v>
      </c>
      <c r="E9" s="626">
        <v>4502079.12</v>
      </c>
      <c r="F9" s="240">
        <v>4.5199999999999996</v>
      </c>
      <c r="G9" s="626">
        <v>4504227.12</v>
      </c>
      <c r="H9" s="240">
        <v>4.55</v>
      </c>
      <c r="I9" s="626">
        <v>4506375.12</v>
      </c>
      <c r="J9" s="240">
        <v>4.55</v>
      </c>
      <c r="K9" s="626">
        <v>4508523.12</v>
      </c>
      <c r="L9" s="240">
        <v>4.55</v>
      </c>
      <c r="M9" s="620">
        <v>4514967.12</v>
      </c>
      <c r="N9" s="601">
        <v>4.55</v>
      </c>
      <c r="O9" s="626">
        <v>4515697.4400000004</v>
      </c>
      <c r="P9" s="240">
        <v>4.55</v>
      </c>
      <c r="Q9" s="626">
        <v>4517845.4400000004</v>
      </c>
      <c r="R9" s="240">
        <v>4.55</v>
      </c>
      <c r="S9" s="626">
        <v>4519993.4400000004</v>
      </c>
      <c r="T9" s="240">
        <v>4.55</v>
      </c>
      <c r="U9" s="626">
        <v>4522141.4400000004</v>
      </c>
      <c r="V9" s="240">
        <v>4.55</v>
      </c>
      <c r="W9" s="620">
        <v>4541161.55</v>
      </c>
      <c r="X9" s="601">
        <v>4.57</v>
      </c>
      <c r="Y9" s="626">
        <v>4544308.8</v>
      </c>
      <c r="Z9" s="240">
        <v>4.57</v>
      </c>
      <c r="AA9" s="626">
        <v>4546456.8</v>
      </c>
      <c r="AB9" s="240">
        <v>4.58</v>
      </c>
      <c r="AC9" s="626">
        <v>4548647.76</v>
      </c>
      <c r="AD9" s="240">
        <v>4.58</v>
      </c>
      <c r="AE9" s="626">
        <v>4550838.72</v>
      </c>
      <c r="AF9" s="240">
        <v>4.58</v>
      </c>
      <c r="AG9" s="626">
        <v>4557368.6399999997</v>
      </c>
      <c r="AH9" s="240">
        <v>4.58</v>
      </c>
      <c r="AI9" s="626">
        <v>4542762.24</v>
      </c>
      <c r="AJ9" s="240">
        <v>4.5599999999999996</v>
      </c>
      <c r="AK9" s="620">
        <v>4574488.2</v>
      </c>
      <c r="AL9" s="601">
        <v>4.59</v>
      </c>
      <c r="AM9" s="626">
        <v>4547101.2</v>
      </c>
      <c r="AN9" s="240">
        <v>4.57</v>
      </c>
      <c r="AO9" s="620">
        <v>4585001.8</v>
      </c>
      <c r="AP9" s="601">
        <v>4.5999999999999996</v>
      </c>
      <c r="AQ9" s="620">
        <v>4595251.2000000002</v>
      </c>
      <c r="AR9" s="601">
        <v>4.6100000000000003</v>
      </c>
      <c r="AS9" s="626">
        <v>4569440.4000000004</v>
      </c>
      <c r="AT9" s="240">
        <v>4.58</v>
      </c>
    </row>
    <row r="10" spans="1:46">
      <c r="A10" s="440" t="s">
        <v>131</v>
      </c>
      <c r="B10" s="58" t="s">
        <v>15</v>
      </c>
      <c r="C10" s="642">
        <v>8575079.6699999999</v>
      </c>
      <c r="D10" s="643">
        <v>8.629999999999999</v>
      </c>
      <c r="E10" s="642">
        <v>8593994.0700000003</v>
      </c>
      <c r="F10" s="643">
        <v>8.64</v>
      </c>
      <c r="G10" s="642">
        <v>8598171</v>
      </c>
      <c r="H10" s="643">
        <v>8.68</v>
      </c>
      <c r="I10" s="642">
        <v>8602269.1199999992</v>
      </c>
      <c r="J10" s="643">
        <v>8.68</v>
      </c>
      <c r="K10" s="642">
        <v>8606367.2400000002</v>
      </c>
      <c r="L10" s="643">
        <v>8.68</v>
      </c>
      <c r="M10" s="642">
        <v>8618740.4100000001</v>
      </c>
      <c r="N10" s="643">
        <v>8.69</v>
      </c>
      <c r="O10" s="642">
        <v>8619292.0800000001</v>
      </c>
      <c r="P10" s="643">
        <v>8.69</v>
      </c>
      <c r="Q10" s="642">
        <v>8623390.1999999993</v>
      </c>
      <c r="R10" s="643">
        <v>8.69</v>
      </c>
      <c r="S10" s="642">
        <v>8627488.3200000003</v>
      </c>
      <c r="T10" s="643">
        <v>8.69</v>
      </c>
      <c r="U10" s="642">
        <v>8631665.25</v>
      </c>
      <c r="V10" s="643">
        <v>8.69</v>
      </c>
      <c r="W10" s="642">
        <v>8644038.4199999999</v>
      </c>
      <c r="X10" s="643">
        <v>8.69</v>
      </c>
      <c r="Y10" s="642">
        <v>8667839.0399999991</v>
      </c>
      <c r="Z10" s="643">
        <v>8.7100000000000009</v>
      </c>
      <c r="AA10" s="642">
        <v>7970685.7800000003</v>
      </c>
      <c r="AB10" s="643">
        <v>8.0299999999999994</v>
      </c>
      <c r="AC10" s="642">
        <v>7974626.2800000003</v>
      </c>
      <c r="AD10" s="643">
        <v>8.0299999999999994</v>
      </c>
      <c r="AE10" s="642">
        <v>7978566.7800000003</v>
      </c>
      <c r="AF10" s="643">
        <v>8.02</v>
      </c>
      <c r="AG10" s="707">
        <v>8028178.46</v>
      </c>
      <c r="AH10" s="708">
        <v>8.07</v>
      </c>
      <c r="AI10" s="707">
        <v>8031717.0300000003</v>
      </c>
      <c r="AJ10" s="708">
        <v>8.07</v>
      </c>
      <c r="AK10" s="707">
        <v>8030527</v>
      </c>
      <c r="AL10" s="708">
        <v>8.07</v>
      </c>
      <c r="AM10" s="642">
        <v>7976911.7699999996</v>
      </c>
      <c r="AN10" s="643">
        <v>8.02</v>
      </c>
      <c r="AO10" s="707">
        <v>7980694.6500000004</v>
      </c>
      <c r="AP10" s="708">
        <v>8.01</v>
      </c>
      <c r="AQ10" s="707">
        <v>8075882.1600000001</v>
      </c>
      <c r="AR10" s="708">
        <v>8.09</v>
      </c>
      <c r="AS10" s="642">
        <v>8017971.7800000003</v>
      </c>
      <c r="AT10" s="643">
        <v>8.0399999999999991</v>
      </c>
    </row>
    <row r="11" spans="1:46" ht="16.5" thickBot="1">
      <c r="A11" s="897" t="s">
        <v>128</v>
      </c>
      <c r="B11" s="927"/>
      <c r="C11" s="528">
        <f t="shared" ref="C11:H11" si="0">SUM(C4:C10)</f>
        <v>48431592.469999999</v>
      </c>
      <c r="D11" s="528">
        <f t="shared" si="0"/>
        <v>48.709999999999994</v>
      </c>
      <c r="E11" s="528">
        <f t="shared" si="0"/>
        <v>48552647.789999992</v>
      </c>
      <c r="F11" s="528">
        <f t="shared" si="0"/>
        <v>48.790000000000006</v>
      </c>
      <c r="G11" s="528">
        <f t="shared" si="0"/>
        <v>48532730.219999999</v>
      </c>
      <c r="H11" s="528">
        <f t="shared" si="0"/>
        <v>49.019999999999996</v>
      </c>
      <c r="I11" s="528">
        <f t="shared" ref="I11:N11" si="1">SUM(I4:I10)</f>
        <v>48550428.149999991</v>
      </c>
      <c r="J11" s="528">
        <f t="shared" si="1"/>
        <v>49.019999999999996</v>
      </c>
      <c r="K11" s="528">
        <f t="shared" si="1"/>
        <v>48562045.210000001</v>
      </c>
      <c r="L11" s="528">
        <f t="shared" si="1"/>
        <v>49.01</v>
      </c>
      <c r="M11" s="528">
        <f t="shared" si="1"/>
        <v>48635156.849999994</v>
      </c>
      <c r="N11" s="528">
        <f t="shared" si="1"/>
        <v>49.039999999999992</v>
      </c>
      <c r="O11" s="528">
        <f t="shared" ref="O11:T11" si="2">SUM(O4:O10)</f>
        <v>48647419.919999994</v>
      </c>
      <c r="P11" s="528">
        <f t="shared" si="2"/>
        <v>49.04</v>
      </c>
      <c r="Q11" s="528">
        <f t="shared" si="2"/>
        <v>48666861.219999999</v>
      </c>
      <c r="R11" s="528">
        <f t="shared" si="2"/>
        <v>49.04</v>
      </c>
      <c r="S11" s="528">
        <f t="shared" si="2"/>
        <v>48688512.649999999</v>
      </c>
      <c r="T11" s="528">
        <f t="shared" si="2"/>
        <v>49.04</v>
      </c>
      <c r="U11" s="528">
        <f t="shared" ref="U11:Z11" si="3">SUM(U4:U10)</f>
        <v>48784249.239999995</v>
      </c>
      <c r="V11" s="528">
        <f t="shared" si="3"/>
        <v>49.089999999999996</v>
      </c>
      <c r="W11" s="528">
        <f t="shared" si="3"/>
        <v>48800341.390000001</v>
      </c>
      <c r="X11" s="528">
        <f t="shared" si="3"/>
        <v>49.08</v>
      </c>
      <c r="Y11" s="528">
        <f t="shared" si="3"/>
        <v>48846651.289999999</v>
      </c>
      <c r="Z11" s="528">
        <f t="shared" si="3"/>
        <v>49.089999999999996</v>
      </c>
      <c r="AA11" s="528">
        <f t="shared" ref="AA11:AF11" si="4">SUM(AA4:AA10)</f>
        <v>48167923.379999995</v>
      </c>
      <c r="AB11" s="528">
        <f t="shared" si="4"/>
        <v>48.510000000000005</v>
      </c>
      <c r="AC11" s="528">
        <f t="shared" si="4"/>
        <v>48189411.82</v>
      </c>
      <c r="AD11" s="528">
        <f t="shared" si="4"/>
        <v>48.510000000000005</v>
      </c>
      <c r="AE11" s="528">
        <f t="shared" si="4"/>
        <v>48258563.939999998</v>
      </c>
      <c r="AF11" s="528">
        <f t="shared" si="4"/>
        <v>48.540000000000006</v>
      </c>
      <c r="AG11" s="528">
        <f t="shared" ref="AG11:AL11" si="5">SUM(AG4:AG10)</f>
        <v>48297664.060000002</v>
      </c>
      <c r="AH11" s="528">
        <f t="shared" si="5"/>
        <v>48.55</v>
      </c>
      <c r="AI11" s="528">
        <f t="shared" si="5"/>
        <v>48315762.240000002</v>
      </c>
      <c r="AJ11" s="528">
        <f t="shared" si="5"/>
        <v>48.550000000000004</v>
      </c>
      <c r="AK11" s="528">
        <f t="shared" si="5"/>
        <v>48360933.610000007</v>
      </c>
      <c r="AL11" s="528">
        <f t="shared" si="5"/>
        <v>48.57</v>
      </c>
      <c r="AM11" s="528">
        <f t="shared" ref="AM11:AR11" si="6">SUM(AM4:AM10)</f>
        <v>48289450.519999996</v>
      </c>
      <c r="AN11" s="528">
        <f t="shared" si="6"/>
        <v>48.540000000000006</v>
      </c>
      <c r="AO11" s="528">
        <f t="shared" si="6"/>
        <v>48371008.629999995</v>
      </c>
      <c r="AP11" s="528">
        <f t="shared" si="6"/>
        <v>48.57</v>
      </c>
      <c r="AQ11" s="528">
        <f t="shared" si="6"/>
        <v>48536646.150000006</v>
      </c>
      <c r="AR11" s="528">
        <f t="shared" si="6"/>
        <v>48.649999999999991</v>
      </c>
      <c r="AS11" s="528">
        <f>SUM(AS4:AS10)</f>
        <v>48452316.670000002</v>
      </c>
      <c r="AT11" s="528">
        <f>SUM(AT4:AT10)</f>
        <v>48.589999999999996</v>
      </c>
    </row>
    <row r="12" spans="1:46" ht="15">
      <c r="A12" s="441" t="s">
        <v>25</v>
      </c>
      <c r="B12" s="444" t="s">
        <v>26</v>
      </c>
      <c r="C12" s="605">
        <v>3804844.38</v>
      </c>
      <c r="D12" s="548">
        <v>3.83</v>
      </c>
      <c r="E12" s="605">
        <v>3806375.03</v>
      </c>
      <c r="F12" s="548">
        <v>3.8299999999999996</v>
      </c>
      <c r="G12" s="605">
        <v>3807906.44</v>
      </c>
      <c r="H12" s="548">
        <v>3.8400000000000003</v>
      </c>
      <c r="I12" s="605">
        <v>3809438.61</v>
      </c>
      <c r="J12" s="548">
        <v>3.8400000000000003</v>
      </c>
      <c r="K12" s="605">
        <v>3810971.16</v>
      </c>
      <c r="L12" s="548">
        <v>3.85</v>
      </c>
      <c r="M12" s="605">
        <v>3815572.96</v>
      </c>
      <c r="N12" s="548">
        <v>3.85</v>
      </c>
      <c r="O12" s="605">
        <v>3817108.16</v>
      </c>
      <c r="P12" s="548">
        <v>3.85</v>
      </c>
      <c r="Q12" s="605">
        <v>3818643.73</v>
      </c>
      <c r="R12" s="548">
        <v>3.85</v>
      </c>
      <c r="S12" s="605">
        <v>3820180.06</v>
      </c>
      <c r="T12" s="548">
        <v>3.85</v>
      </c>
      <c r="U12" s="605">
        <v>3821717.15</v>
      </c>
      <c r="V12" s="548">
        <v>3.85</v>
      </c>
      <c r="W12" s="605">
        <v>3826331.82</v>
      </c>
      <c r="X12" s="548">
        <v>3.85</v>
      </c>
      <c r="Y12" s="605">
        <v>3827871.18</v>
      </c>
      <c r="Z12" s="548">
        <v>3.85</v>
      </c>
      <c r="AA12" s="605">
        <v>3829411.3</v>
      </c>
      <c r="AB12" s="548">
        <v>3.86</v>
      </c>
      <c r="AC12" s="605">
        <v>3830951.79</v>
      </c>
      <c r="AD12" s="548">
        <v>3.86</v>
      </c>
      <c r="AE12" s="605">
        <v>3832493.04</v>
      </c>
      <c r="AF12" s="548">
        <v>3.85</v>
      </c>
      <c r="AG12" s="605">
        <v>3837120.59</v>
      </c>
      <c r="AH12" s="548">
        <v>3.86</v>
      </c>
      <c r="AI12" s="605">
        <v>3838664.49</v>
      </c>
      <c r="AJ12" s="548">
        <v>3.86</v>
      </c>
      <c r="AK12" s="605">
        <v>3840208.77</v>
      </c>
      <c r="AL12" s="548">
        <v>3.86</v>
      </c>
      <c r="AM12" s="605">
        <v>3841753.8</v>
      </c>
      <c r="AN12" s="548">
        <v>3.86</v>
      </c>
      <c r="AO12" s="605">
        <v>3843299.6</v>
      </c>
      <c r="AP12" s="548">
        <v>3.86</v>
      </c>
      <c r="AQ12" s="605">
        <v>3847940.38</v>
      </c>
      <c r="AR12" s="548">
        <v>3.86</v>
      </c>
      <c r="AS12" s="605">
        <v>3849488.45</v>
      </c>
      <c r="AT12" s="548">
        <v>3.86</v>
      </c>
    </row>
    <row r="13" spans="1:46" ht="15">
      <c r="A13" s="441" t="s">
        <v>99</v>
      </c>
      <c r="B13" s="443" t="s">
        <v>29</v>
      </c>
      <c r="C13" s="603">
        <v>0</v>
      </c>
      <c r="D13" s="548">
        <v>0</v>
      </c>
      <c r="E13" s="603">
        <v>0</v>
      </c>
      <c r="F13" s="548">
        <v>0</v>
      </c>
      <c r="G13" s="603">
        <v>0</v>
      </c>
      <c r="H13" s="548">
        <v>0</v>
      </c>
      <c r="I13" s="603">
        <v>0</v>
      </c>
      <c r="J13" s="548">
        <v>0</v>
      </c>
      <c r="K13" s="603">
        <v>0</v>
      </c>
      <c r="L13" s="548">
        <v>0</v>
      </c>
      <c r="M13" s="603">
        <v>0</v>
      </c>
      <c r="N13" s="548">
        <v>0</v>
      </c>
      <c r="O13" s="603">
        <v>0</v>
      </c>
      <c r="P13" s="548">
        <v>0</v>
      </c>
      <c r="Q13" s="603">
        <v>0</v>
      </c>
      <c r="R13" s="548">
        <v>0</v>
      </c>
      <c r="S13" s="603">
        <v>0</v>
      </c>
      <c r="T13" s="548">
        <v>0</v>
      </c>
      <c r="U13" s="603">
        <v>0</v>
      </c>
      <c r="V13" s="548">
        <v>0</v>
      </c>
      <c r="W13" s="603">
        <v>0</v>
      </c>
      <c r="X13" s="548">
        <v>0</v>
      </c>
      <c r="Y13" s="603">
        <v>0</v>
      </c>
      <c r="Z13" s="548">
        <v>0</v>
      </c>
      <c r="AA13" s="603">
        <v>0</v>
      </c>
      <c r="AB13" s="548">
        <v>0</v>
      </c>
      <c r="AC13" s="603">
        <v>0</v>
      </c>
      <c r="AD13" s="548">
        <v>0</v>
      </c>
      <c r="AE13" s="603">
        <v>0</v>
      </c>
      <c r="AF13" s="548">
        <v>0</v>
      </c>
      <c r="AG13" s="603">
        <v>0</v>
      </c>
      <c r="AH13" s="548">
        <v>0</v>
      </c>
      <c r="AI13" s="603">
        <v>0</v>
      </c>
      <c r="AJ13" s="548">
        <v>0</v>
      </c>
      <c r="AK13" s="603">
        <v>0</v>
      </c>
      <c r="AL13" s="548">
        <v>0</v>
      </c>
      <c r="AM13" s="603">
        <v>0</v>
      </c>
      <c r="AN13" s="548">
        <v>0</v>
      </c>
      <c r="AO13" s="603">
        <v>0</v>
      </c>
      <c r="AP13" s="548">
        <v>0</v>
      </c>
      <c r="AQ13" s="603">
        <v>0</v>
      </c>
      <c r="AR13" s="548">
        <v>0</v>
      </c>
      <c r="AS13" s="603">
        <v>0</v>
      </c>
      <c r="AT13" s="548">
        <v>0</v>
      </c>
    </row>
    <row r="14" spans="1:46" ht="15">
      <c r="A14" s="442" t="s">
        <v>38</v>
      </c>
      <c r="B14" s="442" t="s">
        <v>39</v>
      </c>
      <c r="C14" s="604">
        <v>4179348.4</v>
      </c>
      <c r="D14" s="551">
        <v>4.21</v>
      </c>
      <c r="E14" s="604">
        <v>4181576</v>
      </c>
      <c r="F14" s="551">
        <v>4.2</v>
      </c>
      <c r="G14" s="604">
        <v>4183804.8</v>
      </c>
      <c r="H14" s="551">
        <v>4.2300000000000004</v>
      </c>
      <c r="I14" s="604">
        <v>4186034.8</v>
      </c>
      <c r="J14" s="551">
        <v>4.2300000000000004</v>
      </c>
      <c r="K14" s="604">
        <v>4188266</v>
      </c>
      <c r="L14" s="551">
        <v>4.2300000000000004</v>
      </c>
      <c r="M14" s="604">
        <v>4194966.8</v>
      </c>
      <c r="N14" s="551">
        <v>4.2300000000000004</v>
      </c>
      <c r="O14" s="604">
        <v>4197202.8</v>
      </c>
      <c r="P14" s="551">
        <v>4.2300000000000004</v>
      </c>
      <c r="Q14" s="604">
        <v>4000000</v>
      </c>
      <c r="R14" s="551">
        <v>4.03</v>
      </c>
      <c r="S14" s="604">
        <v>4001930.4</v>
      </c>
      <c r="T14" s="551">
        <v>4.03</v>
      </c>
      <c r="U14" s="604">
        <v>4003861.2</v>
      </c>
      <c r="V14" s="551">
        <v>4.03</v>
      </c>
      <c r="W14" s="604">
        <v>4009660.4</v>
      </c>
      <c r="X14" s="551">
        <v>4.03</v>
      </c>
      <c r="Y14" s="604">
        <v>4011595.2</v>
      </c>
      <c r="Z14" s="551">
        <v>4.03</v>
      </c>
      <c r="AA14" s="604">
        <v>4013531.2</v>
      </c>
      <c r="AB14" s="551">
        <v>4.04</v>
      </c>
      <c r="AC14" s="604">
        <v>4015468</v>
      </c>
      <c r="AD14" s="551">
        <v>4.04</v>
      </c>
      <c r="AE14" s="604">
        <v>4017405.6</v>
      </c>
      <c r="AF14" s="551">
        <v>4.04</v>
      </c>
      <c r="AG14" s="604">
        <v>4023224.4</v>
      </c>
      <c r="AH14" s="551">
        <v>4.04</v>
      </c>
      <c r="AI14" s="604">
        <v>4025165.6</v>
      </c>
      <c r="AJ14" s="551">
        <v>4.04</v>
      </c>
      <c r="AK14" s="604">
        <v>4027108</v>
      </c>
      <c r="AL14" s="551">
        <v>4.04</v>
      </c>
      <c r="AM14" s="604">
        <v>4029051.2</v>
      </c>
      <c r="AN14" s="551">
        <v>4.05</v>
      </c>
      <c r="AO14" s="604">
        <v>4030995.6</v>
      </c>
      <c r="AP14" s="551">
        <v>4.05</v>
      </c>
      <c r="AQ14" s="604">
        <v>4036834</v>
      </c>
      <c r="AR14" s="551">
        <v>4.04</v>
      </c>
      <c r="AS14" s="604">
        <v>4038782</v>
      </c>
      <c r="AT14" s="551">
        <v>4.05</v>
      </c>
    </row>
    <row r="15" spans="1:46" thickBot="1">
      <c r="A15" s="443" t="s">
        <v>100</v>
      </c>
      <c r="B15" s="443" t="s">
        <v>101</v>
      </c>
      <c r="C15" s="606">
        <v>3066468.6</v>
      </c>
      <c r="D15" s="548">
        <v>3.08</v>
      </c>
      <c r="E15" s="606">
        <v>3068108.7</v>
      </c>
      <c r="F15" s="548">
        <v>3.08</v>
      </c>
      <c r="G15" s="606">
        <v>3069749.7</v>
      </c>
      <c r="H15" s="548">
        <v>3.1</v>
      </c>
      <c r="I15" s="606">
        <v>3071391.6</v>
      </c>
      <c r="J15" s="548">
        <v>3.1</v>
      </c>
      <c r="K15" s="606">
        <v>3073034.4</v>
      </c>
      <c r="L15" s="548">
        <v>3.1</v>
      </c>
      <c r="M15" s="606">
        <v>3077967.9</v>
      </c>
      <c r="N15" s="548">
        <v>3.1</v>
      </c>
      <c r="O15" s="606">
        <v>3079614.3</v>
      </c>
      <c r="P15" s="548">
        <v>3.1</v>
      </c>
      <c r="Q15" s="606">
        <v>3081261.3</v>
      </c>
      <c r="R15" s="548">
        <v>3.1</v>
      </c>
      <c r="S15" s="606">
        <v>3082909.5</v>
      </c>
      <c r="T15" s="548">
        <v>3.11</v>
      </c>
      <c r="U15" s="606">
        <v>3084558.3</v>
      </c>
      <c r="V15" s="548">
        <v>3.1</v>
      </c>
      <c r="W15" s="606">
        <v>3089510.3999999999</v>
      </c>
      <c r="X15" s="548">
        <v>3.11</v>
      </c>
      <c r="Y15" s="606">
        <v>3091162.8</v>
      </c>
      <c r="Z15" s="548">
        <v>3.11</v>
      </c>
      <c r="AA15" s="606">
        <v>3092816.1</v>
      </c>
      <c r="AB15" s="548">
        <v>3.11</v>
      </c>
      <c r="AC15" s="606">
        <v>3094470.3</v>
      </c>
      <c r="AD15" s="548">
        <v>3.11</v>
      </c>
      <c r="AE15" s="606">
        <v>3096125.4</v>
      </c>
      <c r="AF15" s="548">
        <v>3.11</v>
      </c>
      <c r="AG15" s="606">
        <v>3101096.1</v>
      </c>
      <c r="AH15" s="548">
        <v>3.12</v>
      </c>
      <c r="AI15" s="606">
        <v>3102754.8</v>
      </c>
      <c r="AJ15" s="548">
        <v>3.12</v>
      </c>
      <c r="AK15" s="606">
        <v>3104414.4</v>
      </c>
      <c r="AL15" s="548">
        <v>3.12</v>
      </c>
      <c r="AM15" s="606">
        <v>3106074.9</v>
      </c>
      <c r="AN15" s="548">
        <v>3.12</v>
      </c>
      <c r="AO15" s="606">
        <v>3107736</v>
      </c>
      <c r="AP15" s="548">
        <v>3.12</v>
      </c>
      <c r="AQ15" s="606">
        <v>3112725.3</v>
      </c>
      <c r="AR15" s="548">
        <v>3.12</v>
      </c>
      <c r="AS15" s="606">
        <v>3114390.3</v>
      </c>
      <c r="AT15" s="548">
        <v>3.12</v>
      </c>
    </row>
    <row r="16" spans="1:46" ht="16.5" thickBot="1">
      <c r="A16" s="899" t="s">
        <v>129</v>
      </c>
      <c r="B16" s="928"/>
      <c r="C16" s="498">
        <f t="shared" ref="C16:H16" si="7">SUM(C12:C15)</f>
        <v>11050661.379999999</v>
      </c>
      <c r="D16" s="498">
        <f t="shared" si="7"/>
        <v>11.12</v>
      </c>
      <c r="E16" s="498">
        <f t="shared" si="7"/>
        <v>11056059.73</v>
      </c>
      <c r="F16" s="498">
        <f t="shared" si="7"/>
        <v>11.11</v>
      </c>
      <c r="G16" s="498">
        <f t="shared" si="7"/>
        <v>11061460.940000001</v>
      </c>
      <c r="H16" s="498">
        <f t="shared" si="7"/>
        <v>11.17</v>
      </c>
      <c r="I16" s="498">
        <f t="shared" ref="I16:N16" si="8">SUM(I12:I15)</f>
        <v>11066865.01</v>
      </c>
      <c r="J16" s="498">
        <f t="shared" si="8"/>
        <v>11.17</v>
      </c>
      <c r="K16" s="498">
        <f t="shared" si="8"/>
        <v>11072271.560000001</v>
      </c>
      <c r="L16" s="498">
        <f t="shared" si="8"/>
        <v>11.18</v>
      </c>
      <c r="M16" s="498">
        <f t="shared" si="8"/>
        <v>11088507.66</v>
      </c>
      <c r="N16" s="498">
        <f t="shared" si="8"/>
        <v>11.18</v>
      </c>
      <c r="O16" s="498">
        <f t="shared" ref="O16:T16" si="9">SUM(O12:O15)</f>
        <v>11093925.26</v>
      </c>
      <c r="P16" s="498">
        <f t="shared" si="9"/>
        <v>11.18</v>
      </c>
      <c r="Q16" s="498">
        <f t="shared" si="9"/>
        <v>10899905.030000001</v>
      </c>
      <c r="R16" s="498">
        <f t="shared" si="9"/>
        <v>10.98</v>
      </c>
      <c r="S16" s="498">
        <f t="shared" si="9"/>
        <v>10905019.960000001</v>
      </c>
      <c r="T16" s="498">
        <f t="shared" si="9"/>
        <v>10.99</v>
      </c>
      <c r="U16" s="498">
        <f t="shared" ref="U16:Z16" si="10">SUM(U12:U15)</f>
        <v>10910136.649999999</v>
      </c>
      <c r="V16" s="498">
        <f t="shared" si="10"/>
        <v>10.98</v>
      </c>
      <c r="W16" s="498">
        <f t="shared" si="10"/>
        <v>10925502.619999999</v>
      </c>
      <c r="X16" s="498">
        <f t="shared" si="10"/>
        <v>10.99</v>
      </c>
      <c r="Y16" s="498">
        <f t="shared" si="10"/>
        <v>10930629.18</v>
      </c>
      <c r="Z16" s="498">
        <f t="shared" si="10"/>
        <v>10.99</v>
      </c>
      <c r="AA16" s="498">
        <f t="shared" ref="AA16:AF16" si="11">SUM(AA12:AA15)</f>
        <v>10935758.6</v>
      </c>
      <c r="AB16" s="498">
        <f t="shared" si="11"/>
        <v>11.01</v>
      </c>
      <c r="AC16" s="498">
        <f t="shared" si="11"/>
        <v>10940890.09</v>
      </c>
      <c r="AD16" s="498">
        <f t="shared" si="11"/>
        <v>11.01</v>
      </c>
      <c r="AE16" s="498">
        <f t="shared" si="11"/>
        <v>10946024.040000001</v>
      </c>
      <c r="AF16" s="498">
        <f t="shared" si="11"/>
        <v>11</v>
      </c>
      <c r="AG16" s="498">
        <f t="shared" ref="AG16:AL16" si="12">SUM(AG12:AG15)</f>
        <v>10961441.09</v>
      </c>
      <c r="AH16" s="498">
        <f t="shared" si="12"/>
        <v>11.02</v>
      </c>
      <c r="AI16" s="498">
        <f t="shared" si="12"/>
        <v>10966584.890000001</v>
      </c>
      <c r="AJ16" s="498">
        <f t="shared" si="12"/>
        <v>11.02</v>
      </c>
      <c r="AK16" s="498">
        <f t="shared" si="12"/>
        <v>10971731.17</v>
      </c>
      <c r="AL16" s="498">
        <f t="shared" si="12"/>
        <v>11.02</v>
      </c>
      <c r="AM16" s="498">
        <f t="shared" ref="AM16:AR16" si="13">SUM(AM12:AM15)</f>
        <v>10976879.9</v>
      </c>
      <c r="AN16" s="498">
        <f t="shared" si="13"/>
        <v>11.030000000000001</v>
      </c>
      <c r="AO16" s="498">
        <f t="shared" si="13"/>
        <v>10982031.199999999</v>
      </c>
      <c r="AP16" s="498">
        <f t="shared" si="13"/>
        <v>11.030000000000001</v>
      </c>
      <c r="AQ16" s="498">
        <f t="shared" si="13"/>
        <v>10997499.68</v>
      </c>
      <c r="AR16" s="498">
        <f t="shared" si="13"/>
        <v>11.02</v>
      </c>
      <c r="AS16" s="498">
        <f>SUM(AS12:AS15)</f>
        <v>11002660.75</v>
      </c>
      <c r="AT16" s="498">
        <f>SUM(AT12:AT15)</f>
        <v>11.030000000000001</v>
      </c>
    </row>
    <row r="17" spans="1:46" ht="32.25" thickBot="1">
      <c r="A17" s="77" t="s">
        <v>41</v>
      </c>
      <c r="B17" s="78" t="s">
        <v>42</v>
      </c>
      <c r="C17" s="412"/>
      <c r="D17" s="499"/>
      <c r="E17" s="412"/>
      <c r="F17" s="499"/>
      <c r="G17" s="412"/>
      <c r="H17" s="499"/>
      <c r="I17" s="412"/>
      <c r="J17" s="499"/>
      <c r="K17" s="412"/>
      <c r="L17" s="499"/>
      <c r="M17" s="412"/>
      <c r="N17" s="499"/>
      <c r="O17" s="412"/>
      <c r="P17" s="499"/>
      <c r="Q17" s="412"/>
      <c r="R17" s="499"/>
      <c r="S17" s="412"/>
      <c r="T17" s="499"/>
      <c r="U17" s="412"/>
      <c r="V17" s="499"/>
      <c r="W17" s="412"/>
      <c r="X17" s="499"/>
      <c r="Y17" s="412"/>
      <c r="Z17" s="499"/>
      <c r="AA17" s="412"/>
      <c r="AB17" s="499"/>
      <c r="AC17" s="412"/>
      <c r="AD17" s="499"/>
      <c r="AE17" s="412"/>
      <c r="AF17" s="499"/>
      <c r="AG17" s="412"/>
      <c r="AH17" s="499"/>
      <c r="AI17" s="412"/>
      <c r="AJ17" s="499"/>
      <c r="AK17" s="412"/>
      <c r="AL17" s="499"/>
      <c r="AM17" s="412"/>
      <c r="AN17" s="499"/>
      <c r="AO17" s="412"/>
      <c r="AP17" s="499"/>
      <c r="AQ17" s="412"/>
      <c r="AR17" s="499"/>
      <c r="AS17" s="412"/>
      <c r="AT17" s="499"/>
    </row>
    <row r="18" spans="1:46" ht="16.5" thickBot="1">
      <c r="A18" s="920" t="s">
        <v>127</v>
      </c>
      <c r="B18" s="920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</row>
    <row r="19" spans="1:46">
      <c r="A19" s="704" t="s">
        <v>115</v>
      </c>
      <c r="B19" s="692"/>
      <c r="C19" s="500">
        <v>550495</v>
      </c>
      <c r="D19" s="607">
        <v>0.55000000000000004</v>
      </c>
      <c r="E19" s="500">
        <v>550495</v>
      </c>
      <c r="F19" s="607">
        <v>0.55000000000000004</v>
      </c>
      <c r="G19" s="500">
        <v>550495</v>
      </c>
      <c r="H19" s="607">
        <v>0.56000000000000005</v>
      </c>
      <c r="I19" s="500">
        <v>550495</v>
      </c>
      <c r="J19" s="607">
        <v>0.56000000000000005</v>
      </c>
      <c r="K19" s="500">
        <v>550495</v>
      </c>
      <c r="L19" s="607">
        <v>0.55000000000000004</v>
      </c>
      <c r="M19" s="500">
        <v>550495</v>
      </c>
      <c r="N19" s="607">
        <v>0.55000000000000004</v>
      </c>
      <c r="O19" s="500">
        <v>550495</v>
      </c>
      <c r="P19" s="607">
        <v>0.55000000000000004</v>
      </c>
      <c r="Q19" s="500">
        <v>550495</v>
      </c>
      <c r="R19" s="607">
        <v>0.55000000000000004</v>
      </c>
      <c r="S19" s="500">
        <v>550495</v>
      </c>
      <c r="T19" s="607">
        <v>0.55000000000000004</v>
      </c>
      <c r="U19" s="500">
        <v>550495</v>
      </c>
      <c r="V19" s="607">
        <v>0.55000000000000004</v>
      </c>
      <c r="W19" s="500">
        <v>550495</v>
      </c>
      <c r="X19" s="607">
        <v>0.55000000000000004</v>
      </c>
      <c r="Y19" s="500">
        <v>550495</v>
      </c>
      <c r="Z19" s="607">
        <v>0.55000000000000004</v>
      </c>
      <c r="AA19" s="500">
        <v>550495</v>
      </c>
      <c r="AB19" s="607">
        <v>0.55000000000000004</v>
      </c>
      <c r="AC19" s="500">
        <v>550495</v>
      </c>
      <c r="AD19" s="607">
        <v>0.55000000000000004</v>
      </c>
      <c r="AE19" s="500">
        <v>550495</v>
      </c>
      <c r="AF19" s="607">
        <v>0.55000000000000004</v>
      </c>
      <c r="AG19" s="500">
        <v>550495</v>
      </c>
      <c r="AH19" s="607">
        <v>0.55000000000000004</v>
      </c>
      <c r="AI19" s="500">
        <v>550495</v>
      </c>
      <c r="AJ19" s="607">
        <v>0.55000000000000004</v>
      </c>
      <c r="AK19" s="500">
        <v>550495</v>
      </c>
      <c r="AL19" s="607">
        <v>0.55000000000000004</v>
      </c>
      <c r="AM19" s="500">
        <v>550495</v>
      </c>
      <c r="AN19" s="607">
        <v>0.55000000000000004</v>
      </c>
      <c r="AO19" s="500">
        <v>550495</v>
      </c>
      <c r="AP19" s="607">
        <v>0.55000000000000004</v>
      </c>
      <c r="AQ19" s="500">
        <v>550495</v>
      </c>
      <c r="AR19" s="607">
        <v>0.55000000000000004</v>
      </c>
      <c r="AS19" s="500">
        <v>550495</v>
      </c>
      <c r="AT19" s="607">
        <v>0.55000000000000004</v>
      </c>
    </row>
    <row r="20" spans="1:46">
      <c r="A20" s="704" t="s">
        <v>116</v>
      </c>
      <c r="B20" s="692"/>
      <c r="C20" s="502">
        <v>1188246.17</v>
      </c>
      <c r="D20" s="608">
        <v>1.2</v>
      </c>
      <c r="E20" s="502">
        <v>1188246.17</v>
      </c>
      <c r="F20" s="608">
        <v>1.2</v>
      </c>
      <c r="G20" s="502">
        <v>1188246.17</v>
      </c>
      <c r="H20" s="608">
        <v>1.2</v>
      </c>
      <c r="I20" s="502">
        <v>1188246.17</v>
      </c>
      <c r="J20" s="608">
        <v>1.2</v>
      </c>
      <c r="K20" s="502">
        <v>1188246.17</v>
      </c>
      <c r="L20" s="608">
        <v>1.2</v>
      </c>
      <c r="M20" s="502">
        <v>1188246.17</v>
      </c>
      <c r="N20" s="608">
        <v>1.2</v>
      </c>
      <c r="O20" s="502">
        <v>1188246.17</v>
      </c>
      <c r="P20" s="608">
        <v>1.2</v>
      </c>
      <c r="Q20" s="502">
        <v>1188246.17</v>
      </c>
      <c r="R20" s="608">
        <v>1.2</v>
      </c>
      <c r="S20" s="502">
        <v>1188246.17</v>
      </c>
      <c r="T20" s="608">
        <v>1.2</v>
      </c>
      <c r="U20" s="502">
        <v>1188246.17</v>
      </c>
      <c r="V20" s="608">
        <v>1.2</v>
      </c>
      <c r="W20" s="502">
        <v>1188246.17</v>
      </c>
      <c r="X20" s="608">
        <v>1.2</v>
      </c>
      <c r="Y20" s="502">
        <v>1188246.17</v>
      </c>
      <c r="Z20" s="608">
        <v>1.2</v>
      </c>
      <c r="AA20" s="502">
        <v>1188246.17</v>
      </c>
      <c r="AB20" s="608">
        <v>1.2</v>
      </c>
      <c r="AC20" s="502">
        <v>1188246.17</v>
      </c>
      <c r="AD20" s="608">
        <v>1.2</v>
      </c>
      <c r="AE20" s="502">
        <v>1188246.17</v>
      </c>
      <c r="AF20" s="608">
        <v>1.2</v>
      </c>
      <c r="AG20" s="502">
        <v>1188246.17</v>
      </c>
      <c r="AH20" s="608">
        <v>1.19</v>
      </c>
      <c r="AI20" s="502">
        <v>1188246.17</v>
      </c>
      <c r="AJ20" s="608">
        <v>1.19</v>
      </c>
      <c r="AK20" s="502">
        <v>1188246.17</v>
      </c>
      <c r="AL20" s="608">
        <v>1.19</v>
      </c>
      <c r="AM20" s="502">
        <v>1188246.17</v>
      </c>
      <c r="AN20" s="608">
        <v>1.19</v>
      </c>
      <c r="AO20" s="502">
        <v>1188246.17</v>
      </c>
      <c r="AP20" s="608">
        <v>1.19</v>
      </c>
      <c r="AQ20" s="502">
        <v>1188246.17</v>
      </c>
      <c r="AR20" s="608">
        <v>1.19</v>
      </c>
      <c r="AS20" s="502">
        <v>1188246.17</v>
      </c>
      <c r="AT20" s="608">
        <v>1.19</v>
      </c>
    </row>
    <row r="21" spans="1:46" ht="16.5" thickBot="1">
      <c r="A21" s="704" t="s">
        <v>117</v>
      </c>
      <c r="B21" s="692"/>
      <c r="C21" s="503">
        <v>5267242.53</v>
      </c>
      <c r="D21" s="607">
        <v>5.3</v>
      </c>
      <c r="E21" s="503">
        <v>5267242.53</v>
      </c>
      <c r="F21" s="607">
        <v>5.29</v>
      </c>
      <c r="G21" s="503">
        <v>5267242.53</v>
      </c>
      <c r="H21" s="607">
        <v>5.32</v>
      </c>
      <c r="I21" s="503">
        <v>5267242.53</v>
      </c>
      <c r="J21" s="607">
        <v>5.32</v>
      </c>
      <c r="K21" s="503">
        <v>5267242.53</v>
      </c>
      <c r="L21" s="607">
        <v>5.32</v>
      </c>
      <c r="M21" s="503">
        <v>5267242.53</v>
      </c>
      <c r="N21" s="607">
        <v>5.31</v>
      </c>
      <c r="O21" s="503">
        <v>5267242.53</v>
      </c>
      <c r="P21" s="607">
        <v>5.31</v>
      </c>
      <c r="Q21" s="503">
        <v>5267242.53</v>
      </c>
      <c r="R21" s="607">
        <v>5.31</v>
      </c>
      <c r="S21" s="503">
        <v>5267242.53</v>
      </c>
      <c r="T21" s="607">
        <v>5.31</v>
      </c>
      <c r="U21" s="503">
        <v>5267242.53</v>
      </c>
      <c r="V21" s="607">
        <v>5.3</v>
      </c>
      <c r="W21" s="503">
        <v>5267242.53</v>
      </c>
      <c r="X21" s="607">
        <v>5.3</v>
      </c>
      <c r="Y21" s="503">
        <v>5267242.53</v>
      </c>
      <c r="Z21" s="607">
        <v>5.29</v>
      </c>
      <c r="AA21" s="503">
        <v>5267242.53</v>
      </c>
      <c r="AB21" s="607">
        <v>5.29</v>
      </c>
      <c r="AC21" s="503">
        <v>5267242.53</v>
      </c>
      <c r="AD21" s="607">
        <v>5.3</v>
      </c>
      <c r="AE21" s="503">
        <v>5267242.53</v>
      </c>
      <c r="AF21" s="607">
        <v>5.3</v>
      </c>
      <c r="AG21" s="503">
        <v>5267242.53</v>
      </c>
      <c r="AH21" s="607">
        <v>5.3</v>
      </c>
      <c r="AI21" s="503">
        <v>5267242.53</v>
      </c>
      <c r="AJ21" s="607">
        <v>5.3</v>
      </c>
      <c r="AK21" s="503">
        <v>5267242.53</v>
      </c>
      <c r="AL21" s="607">
        <v>5.3</v>
      </c>
      <c r="AM21" s="503">
        <v>5267242.53</v>
      </c>
      <c r="AN21" s="607">
        <v>5.3</v>
      </c>
      <c r="AO21" s="503">
        <v>5267242.53</v>
      </c>
      <c r="AP21" s="607">
        <v>5.29</v>
      </c>
      <c r="AQ21" s="503">
        <v>5267242.53</v>
      </c>
      <c r="AR21" s="607">
        <v>5.28</v>
      </c>
      <c r="AS21" s="503">
        <v>5267242.53</v>
      </c>
      <c r="AT21" s="607">
        <v>5.28</v>
      </c>
    </row>
    <row r="22" spans="1:46" ht="16.5" thickBot="1">
      <c r="A22" s="903" t="s">
        <v>126</v>
      </c>
      <c r="B22" s="904"/>
      <c r="C22" s="414">
        <f t="shared" ref="C22:H22" si="14">SUM(C19:C21)</f>
        <v>7005983.7000000002</v>
      </c>
      <c r="D22" s="414">
        <f t="shared" si="14"/>
        <v>7.05</v>
      </c>
      <c r="E22" s="414">
        <f t="shared" si="14"/>
        <v>7005983.7000000002</v>
      </c>
      <c r="F22" s="414">
        <f t="shared" si="14"/>
        <v>7.04</v>
      </c>
      <c r="G22" s="414">
        <f t="shared" si="14"/>
        <v>7005983.7000000002</v>
      </c>
      <c r="H22" s="414">
        <f t="shared" si="14"/>
        <v>7.08</v>
      </c>
      <c r="I22" s="414">
        <f t="shared" ref="I22:N22" si="15">SUM(I19:I21)</f>
        <v>7005983.7000000002</v>
      </c>
      <c r="J22" s="414">
        <f t="shared" si="15"/>
        <v>7.08</v>
      </c>
      <c r="K22" s="414">
        <f t="shared" si="15"/>
        <v>7005983.7000000002</v>
      </c>
      <c r="L22" s="414">
        <f t="shared" si="15"/>
        <v>7.07</v>
      </c>
      <c r="M22" s="414">
        <f t="shared" si="15"/>
        <v>7005983.7000000002</v>
      </c>
      <c r="N22" s="414">
        <f t="shared" si="15"/>
        <v>7.06</v>
      </c>
      <c r="O22" s="414">
        <f t="shared" ref="O22:T22" si="16">SUM(O19:O21)</f>
        <v>7005983.7000000002</v>
      </c>
      <c r="P22" s="414">
        <f t="shared" si="16"/>
        <v>7.06</v>
      </c>
      <c r="Q22" s="414">
        <f t="shared" si="16"/>
        <v>7005983.7000000002</v>
      </c>
      <c r="R22" s="414">
        <f t="shared" si="16"/>
        <v>7.06</v>
      </c>
      <c r="S22" s="414">
        <f t="shared" si="16"/>
        <v>7005983.7000000002</v>
      </c>
      <c r="T22" s="414">
        <f t="shared" si="16"/>
        <v>7.06</v>
      </c>
      <c r="U22" s="414">
        <f t="shared" ref="U22:Z22" si="17">SUM(U19:U21)</f>
        <v>7005983.7000000002</v>
      </c>
      <c r="V22" s="414">
        <f t="shared" si="17"/>
        <v>7.05</v>
      </c>
      <c r="W22" s="414">
        <f t="shared" si="17"/>
        <v>7005983.7000000002</v>
      </c>
      <c r="X22" s="414">
        <f t="shared" si="17"/>
        <v>7.05</v>
      </c>
      <c r="Y22" s="414">
        <f t="shared" si="17"/>
        <v>7005983.7000000002</v>
      </c>
      <c r="Z22" s="414">
        <f t="shared" si="17"/>
        <v>7.04</v>
      </c>
      <c r="AA22" s="414">
        <f t="shared" ref="AA22:AF22" si="18">SUM(AA19:AA21)</f>
        <v>7005983.7000000002</v>
      </c>
      <c r="AB22" s="414">
        <f t="shared" si="18"/>
        <v>7.04</v>
      </c>
      <c r="AC22" s="414">
        <f t="shared" si="18"/>
        <v>7005983.7000000002</v>
      </c>
      <c r="AD22" s="414">
        <f t="shared" si="18"/>
        <v>7.05</v>
      </c>
      <c r="AE22" s="414">
        <f t="shared" si="18"/>
        <v>7005983.7000000002</v>
      </c>
      <c r="AF22" s="414">
        <f t="shared" si="18"/>
        <v>7.05</v>
      </c>
      <c r="AG22" s="414">
        <f t="shared" ref="AG22:AL22" si="19">SUM(AG19:AG21)</f>
        <v>7005983.7000000002</v>
      </c>
      <c r="AH22" s="414">
        <f t="shared" si="19"/>
        <v>7.04</v>
      </c>
      <c r="AI22" s="414">
        <f t="shared" si="19"/>
        <v>7005983.7000000002</v>
      </c>
      <c r="AJ22" s="414">
        <f t="shared" si="19"/>
        <v>7.04</v>
      </c>
      <c r="AK22" s="414">
        <f t="shared" si="19"/>
        <v>7005983.7000000002</v>
      </c>
      <c r="AL22" s="414">
        <f t="shared" si="19"/>
        <v>7.04</v>
      </c>
      <c r="AM22" s="414">
        <f t="shared" ref="AM22:AR22" si="20">SUM(AM19:AM21)</f>
        <v>7005983.7000000002</v>
      </c>
      <c r="AN22" s="414">
        <f t="shared" si="20"/>
        <v>7.04</v>
      </c>
      <c r="AO22" s="414">
        <f t="shared" si="20"/>
        <v>7005983.7000000002</v>
      </c>
      <c r="AP22" s="414">
        <f t="shared" si="20"/>
        <v>7.03</v>
      </c>
      <c r="AQ22" s="414">
        <f t="shared" si="20"/>
        <v>7005983.7000000002</v>
      </c>
      <c r="AR22" s="414">
        <f t="shared" si="20"/>
        <v>7.0200000000000005</v>
      </c>
      <c r="AS22" s="414">
        <f>SUM(AS19:AS21)</f>
        <v>7005983.7000000002</v>
      </c>
      <c r="AT22" s="414">
        <f>SUM(AT19:AT21)</f>
        <v>7.0200000000000005</v>
      </c>
    </row>
    <row r="23" spans="1:46">
      <c r="A23" s="96" t="s">
        <v>45</v>
      </c>
      <c r="B23" s="56" t="s">
        <v>58</v>
      </c>
      <c r="C23" s="477">
        <v>197553.82</v>
      </c>
      <c r="D23" s="561">
        <v>0.2</v>
      </c>
      <c r="E23" s="477">
        <v>2553.8200000000002</v>
      </c>
      <c r="F23" s="561">
        <v>0</v>
      </c>
      <c r="G23" s="477">
        <v>50553.82</v>
      </c>
      <c r="H23" s="561">
        <v>0.05</v>
      </c>
      <c r="I23" s="477">
        <v>68437.73</v>
      </c>
      <c r="J23" s="561">
        <v>7.0000000000000007E-2</v>
      </c>
      <c r="K23" s="477">
        <v>76669.75</v>
      </c>
      <c r="L23" s="561">
        <v>0.08</v>
      </c>
      <c r="M23" s="477">
        <v>76669.75</v>
      </c>
      <c r="N23" s="561">
        <v>0.08</v>
      </c>
      <c r="O23" s="477">
        <v>76669.75</v>
      </c>
      <c r="P23" s="561">
        <v>0.08</v>
      </c>
      <c r="Q23" s="477">
        <v>224825.41</v>
      </c>
      <c r="R23" s="561">
        <v>0.23</v>
      </c>
      <c r="S23" s="477">
        <v>224825.41</v>
      </c>
      <c r="T23" s="561">
        <v>0.23</v>
      </c>
      <c r="U23" s="477">
        <v>424265.41</v>
      </c>
      <c r="V23" s="561">
        <v>0.43</v>
      </c>
      <c r="W23" s="477">
        <v>424265.41</v>
      </c>
      <c r="X23" s="561">
        <v>0.43</v>
      </c>
      <c r="Y23" s="477">
        <v>265.41000000000003</v>
      </c>
      <c r="Z23" s="561">
        <v>0</v>
      </c>
      <c r="AA23" s="477">
        <v>701674.41</v>
      </c>
      <c r="AB23" s="561">
        <v>0.71</v>
      </c>
      <c r="AC23" s="477">
        <v>707325.36</v>
      </c>
      <c r="AD23" s="561">
        <v>0.71</v>
      </c>
      <c r="AE23" s="477">
        <v>7325.36</v>
      </c>
      <c r="AF23" s="561">
        <v>0.01</v>
      </c>
      <c r="AG23" s="477">
        <v>7325.36</v>
      </c>
      <c r="AH23" s="561">
        <v>0.01</v>
      </c>
      <c r="AI23" s="477">
        <v>7325.36</v>
      </c>
      <c r="AJ23" s="561">
        <v>0.01</v>
      </c>
      <c r="AK23" s="477">
        <v>7325.36</v>
      </c>
      <c r="AL23" s="561">
        <v>0.01</v>
      </c>
      <c r="AM23" s="477">
        <v>3325.36</v>
      </c>
      <c r="AN23" s="561">
        <v>0</v>
      </c>
      <c r="AO23" s="477">
        <v>4145.5200000000004</v>
      </c>
      <c r="AP23" s="561">
        <v>0</v>
      </c>
      <c r="AQ23" s="477">
        <v>954223.39</v>
      </c>
      <c r="AR23" s="561">
        <v>0.96</v>
      </c>
      <c r="AS23" s="477">
        <v>946223.39</v>
      </c>
      <c r="AT23" s="561">
        <v>0.95</v>
      </c>
    </row>
    <row r="24" spans="1:46">
      <c r="A24" s="99" t="s">
        <v>45</v>
      </c>
      <c r="B24" s="56" t="s">
        <v>58</v>
      </c>
      <c r="C24" s="477">
        <v>3413.08</v>
      </c>
      <c r="D24" s="561">
        <v>0</v>
      </c>
      <c r="E24" s="477">
        <v>165131.35</v>
      </c>
      <c r="F24" s="561">
        <v>0.16</v>
      </c>
      <c r="G24" s="477">
        <v>8212.44</v>
      </c>
      <c r="H24" s="561">
        <v>0</v>
      </c>
      <c r="I24" s="477">
        <v>17146.439999999999</v>
      </c>
      <c r="J24" s="561">
        <v>0.02</v>
      </c>
      <c r="K24" s="477">
        <v>23596.51</v>
      </c>
      <c r="L24" s="561">
        <v>0.02</v>
      </c>
      <c r="M24" s="477">
        <v>23596.51</v>
      </c>
      <c r="N24" s="561">
        <v>0.02</v>
      </c>
      <c r="O24" s="477">
        <v>18677.03</v>
      </c>
      <c r="P24" s="561">
        <v>0.02</v>
      </c>
      <c r="Q24" s="477">
        <v>28483.03</v>
      </c>
      <c r="R24" s="561">
        <v>0.03</v>
      </c>
      <c r="S24" s="477">
        <v>29631.03</v>
      </c>
      <c r="T24" s="561">
        <v>0.03</v>
      </c>
      <c r="U24" s="477">
        <v>29631.03</v>
      </c>
      <c r="V24" s="561">
        <v>0.03</v>
      </c>
      <c r="W24" s="477">
        <v>29631.03</v>
      </c>
      <c r="X24" s="561">
        <v>0.03</v>
      </c>
      <c r="Y24" s="477">
        <v>174731.03</v>
      </c>
      <c r="Z24" s="561">
        <v>0.18</v>
      </c>
      <c r="AA24" s="477">
        <v>7901.07</v>
      </c>
      <c r="AB24" s="561">
        <v>0.01</v>
      </c>
      <c r="AC24" s="477">
        <v>7901.07</v>
      </c>
      <c r="AD24" s="561">
        <v>0.01</v>
      </c>
      <c r="AE24" s="477">
        <v>8001.07</v>
      </c>
      <c r="AF24" s="561">
        <v>0.01</v>
      </c>
      <c r="AG24" s="477">
        <v>8001.07</v>
      </c>
      <c r="AH24" s="561">
        <v>0.01</v>
      </c>
      <c r="AI24" s="477">
        <v>8001.07</v>
      </c>
      <c r="AJ24" s="561">
        <v>0.01</v>
      </c>
      <c r="AK24" s="477">
        <v>8001.07</v>
      </c>
      <c r="AL24" s="561">
        <v>0.01</v>
      </c>
      <c r="AM24" s="477">
        <v>865.01</v>
      </c>
      <c r="AN24" s="561">
        <v>0</v>
      </c>
      <c r="AO24" s="477">
        <v>865.01</v>
      </c>
      <c r="AP24" s="561">
        <v>0</v>
      </c>
      <c r="AQ24" s="477">
        <v>865.01</v>
      </c>
      <c r="AR24" s="561">
        <v>0</v>
      </c>
      <c r="AS24" s="477">
        <v>1649.58</v>
      </c>
      <c r="AT24" s="561">
        <v>0</v>
      </c>
    </row>
    <row r="25" spans="1:46">
      <c r="A25" s="101"/>
      <c r="B25" s="56" t="s">
        <v>58</v>
      </c>
      <c r="C25" s="48">
        <v>4500000</v>
      </c>
      <c r="D25" s="561">
        <v>4.53</v>
      </c>
      <c r="E25" s="48">
        <v>4500000</v>
      </c>
      <c r="F25" s="561">
        <v>4.5199999999999996</v>
      </c>
      <c r="G25" s="48">
        <v>4500000</v>
      </c>
      <c r="H25" s="561">
        <v>4.54</v>
      </c>
      <c r="I25" s="48">
        <v>4500000</v>
      </c>
      <c r="J25" s="561">
        <v>4.54</v>
      </c>
      <c r="K25" s="48">
        <v>4500000</v>
      </c>
      <c r="L25" s="561">
        <v>4.54</v>
      </c>
      <c r="M25" s="48">
        <v>4500000</v>
      </c>
      <c r="N25" s="561">
        <v>4.54</v>
      </c>
      <c r="O25" s="48">
        <v>4500000</v>
      </c>
      <c r="P25" s="561">
        <v>4.53</v>
      </c>
      <c r="Q25" s="48">
        <v>4500000</v>
      </c>
      <c r="R25" s="561">
        <v>4.53</v>
      </c>
      <c r="S25" s="48">
        <v>4500000</v>
      </c>
      <c r="T25" s="561">
        <v>4.53</v>
      </c>
      <c r="U25" s="48">
        <v>4500000</v>
      </c>
      <c r="V25" s="561">
        <v>4.53</v>
      </c>
      <c r="W25" s="48">
        <v>4500000</v>
      </c>
      <c r="X25" s="561">
        <v>4.53</v>
      </c>
      <c r="Y25" s="48">
        <v>4500000</v>
      </c>
      <c r="Z25" s="561">
        <v>4.5199999999999996</v>
      </c>
      <c r="AA25" s="48">
        <v>4500000</v>
      </c>
      <c r="AB25" s="561">
        <v>4.53</v>
      </c>
      <c r="AC25" s="48">
        <v>4500000</v>
      </c>
      <c r="AD25" s="561">
        <v>4.53</v>
      </c>
      <c r="AE25" s="48">
        <v>4500000</v>
      </c>
      <c r="AF25" s="561">
        <v>4.53</v>
      </c>
      <c r="AG25" s="48">
        <v>4500000</v>
      </c>
      <c r="AH25" s="561">
        <v>4.5199999999999996</v>
      </c>
      <c r="AI25" s="48">
        <v>4500000</v>
      </c>
      <c r="AJ25" s="561">
        <v>4.5199999999999996</v>
      </c>
      <c r="AK25" s="48">
        <v>4500000</v>
      </c>
      <c r="AL25" s="561">
        <v>4.5199999999999996</v>
      </c>
      <c r="AM25" s="48">
        <v>4500000</v>
      </c>
      <c r="AN25" s="561">
        <v>4.5199999999999996</v>
      </c>
      <c r="AO25" s="48">
        <v>4500000</v>
      </c>
      <c r="AP25" s="561">
        <v>4.5199999999999996</v>
      </c>
      <c r="AQ25" s="48">
        <v>4500000</v>
      </c>
      <c r="AR25" s="561">
        <v>4.51</v>
      </c>
      <c r="AS25" s="48">
        <v>4500000</v>
      </c>
      <c r="AT25" s="561">
        <v>4.51</v>
      </c>
    </row>
    <row r="26" spans="1:46">
      <c r="A26" s="101"/>
      <c r="B26" s="56" t="s">
        <v>58</v>
      </c>
      <c r="C26" s="650">
        <v>302000</v>
      </c>
      <c r="D26" s="561">
        <v>0.3</v>
      </c>
      <c r="E26" s="650">
        <v>302000</v>
      </c>
      <c r="F26" s="561">
        <v>0.3</v>
      </c>
      <c r="G26" s="650">
        <v>10000</v>
      </c>
      <c r="H26" s="561">
        <v>0.01</v>
      </c>
      <c r="I26" s="650">
        <v>10000</v>
      </c>
      <c r="J26" s="561">
        <v>0.01</v>
      </c>
      <c r="K26" s="650">
        <v>10000</v>
      </c>
      <c r="L26" s="561">
        <v>0.01</v>
      </c>
      <c r="M26" s="650">
        <v>10000</v>
      </c>
      <c r="N26" s="561">
        <v>0.01</v>
      </c>
      <c r="O26" s="650">
        <v>10000</v>
      </c>
      <c r="P26" s="561">
        <v>0.01</v>
      </c>
      <c r="Q26" s="650">
        <v>10000</v>
      </c>
      <c r="R26" s="561">
        <v>0.01</v>
      </c>
      <c r="S26" s="650">
        <v>10000</v>
      </c>
      <c r="T26" s="561">
        <v>0.01</v>
      </c>
      <c r="U26" s="650">
        <v>10000</v>
      </c>
      <c r="V26" s="561">
        <v>0.01</v>
      </c>
      <c r="W26" s="650">
        <v>10000</v>
      </c>
      <c r="X26" s="561">
        <v>0.01</v>
      </c>
      <c r="Y26" s="650">
        <v>310000</v>
      </c>
      <c r="Z26" s="561">
        <v>0.31</v>
      </c>
      <c r="AA26" s="650">
        <v>250000</v>
      </c>
      <c r="AB26" s="561">
        <v>0.25</v>
      </c>
      <c r="AC26" s="650">
        <v>250000</v>
      </c>
      <c r="AD26" s="561">
        <v>0.25</v>
      </c>
      <c r="AE26" s="650">
        <v>950000</v>
      </c>
      <c r="AF26" s="561">
        <v>0.96</v>
      </c>
      <c r="AG26" s="650">
        <v>950000</v>
      </c>
      <c r="AH26" s="561">
        <v>0.95</v>
      </c>
      <c r="AI26" s="650">
        <v>950000</v>
      </c>
      <c r="AJ26" s="561">
        <v>0.95</v>
      </c>
      <c r="AK26" s="650">
        <v>950000</v>
      </c>
      <c r="AL26" s="561">
        <v>0.95</v>
      </c>
      <c r="AM26" s="650">
        <v>950000</v>
      </c>
      <c r="AN26" s="561">
        <v>0.96</v>
      </c>
      <c r="AO26" s="650">
        <v>950000</v>
      </c>
      <c r="AP26" s="561">
        <v>0.95</v>
      </c>
      <c r="AQ26" s="710">
        <v>0</v>
      </c>
      <c r="AR26" s="561">
        <v>0</v>
      </c>
      <c r="AS26" s="712">
        <v>0</v>
      </c>
      <c r="AT26" s="561">
        <v>0</v>
      </c>
    </row>
    <row r="27" spans="1:46">
      <c r="A27" s="103"/>
      <c r="B27" s="595" t="s">
        <v>102</v>
      </c>
      <c r="C27" s="48">
        <v>4000000</v>
      </c>
      <c r="D27" s="561">
        <v>4.0199999999999996</v>
      </c>
      <c r="E27" s="48">
        <v>4000000</v>
      </c>
      <c r="F27" s="561">
        <v>4.0199999999999996</v>
      </c>
      <c r="G27" s="48">
        <v>4000000</v>
      </c>
      <c r="H27" s="561">
        <v>4.04</v>
      </c>
      <c r="I27" s="48">
        <v>4000000</v>
      </c>
      <c r="J27" s="561">
        <v>4.04</v>
      </c>
      <c r="K27" s="48">
        <v>4000000</v>
      </c>
      <c r="L27" s="561">
        <v>4.04</v>
      </c>
      <c r="M27" s="48">
        <v>4000000</v>
      </c>
      <c r="N27" s="561">
        <v>4.03</v>
      </c>
      <c r="O27" s="48">
        <v>4000000</v>
      </c>
      <c r="P27" s="561">
        <v>4.03</v>
      </c>
      <c r="Q27" s="48">
        <v>4000000</v>
      </c>
      <c r="R27" s="561">
        <v>4.03</v>
      </c>
      <c r="S27" s="48">
        <v>4000000</v>
      </c>
      <c r="T27" s="561">
        <v>4.03</v>
      </c>
      <c r="U27" s="48">
        <v>4000000</v>
      </c>
      <c r="V27" s="561">
        <v>4.0200000000000005</v>
      </c>
      <c r="W27" s="48">
        <v>4000000</v>
      </c>
      <c r="X27" s="561">
        <v>4.0199999999999996</v>
      </c>
      <c r="Y27" s="48">
        <v>4000000</v>
      </c>
      <c r="Z27" s="561">
        <v>4.0199999999999996</v>
      </c>
      <c r="AA27" s="48">
        <v>4000000</v>
      </c>
      <c r="AB27" s="561">
        <v>4.03</v>
      </c>
      <c r="AC27" s="48">
        <v>4000000</v>
      </c>
      <c r="AD27" s="561">
        <v>4.03</v>
      </c>
      <c r="AE27" s="48">
        <v>4000000</v>
      </c>
      <c r="AF27" s="561">
        <v>4.0199999999999996</v>
      </c>
      <c r="AG27" s="48">
        <v>4000000</v>
      </c>
      <c r="AH27" s="561">
        <v>4.0199999999999996</v>
      </c>
      <c r="AI27" s="48">
        <v>4000000</v>
      </c>
      <c r="AJ27" s="561">
        <v>4.0199999999999996</v>
      </c>
      <c r="AK27" s="48">
        <v>4000000</v>
      </c>
      <c r="AL27" s="561">
        <v>4.0199999999999996</v>
      </c>
      <c r="AM27" s="48">
        <v>4000000</v>
      </c>
      <c r="AN27" s="561">
        <v>4.0199999999999996</v>
      </c>
      <c r="AO27" s="48">
        <v>4000000</v>
      </c>
      <c r="AP27" s="561">
        <v>4.0199999999999996</v>
      </c>
      <c r="AQ27" s="48">
        <v>4000000</v>
      </c>
      <c r="AR27" s="561">
        <v>4.01</v>
      </c>
      <c r="AS27" s="48">
        <v>4000000</v>
      </c>
      <c r="AT27" s="561">
        <v>4.01</v>
      </c>
    </row>
    <row r="28" spans="1:46">
      <c r="A28" s="103"/>
      <c r="B28" s="107" t="s">
        <v>109</v>
      </c>
      <c r="C28" s="48">
        <v>9000000</v>
      </c>
      <c r="D28" s="561">
        <v>9.0500000000000007</v>
      </c>
      <c r="E28" s="48">
        <v>9000000</v>
      </c>
      <c r="F28" s="561">
        <v>9.0399999999999991</v>
      </c>
      <c r="G28" s="48">
        <v>9000000</v>
      </c>
      <c r="H28" s="561">
        <v>9.09</v>
      </c>
      <c r="I28" s="48">
        <v>9000000</v>
      </c>
      <c r="J28" s="561">
        <v>9.08</v>
      </c>
      <c r="K28" s="48">
        <v>9000000</v>
      </c>
      <c r="L28" s="561">
        <v>9.08</v>
      </c>
      <c r="M28" s="48">
        <v>9000000</v>
      </c>
      <c r="N28" s="561">
        <v>9.07</v>
      </c>
      <c r="O28" s="48">
        <v>9000000</v>
      </c>
      <c r="P28" s="561">
        <v>9.07</v>
      </c>
      <c r="Q28" s="48">
        <v>9000000</v>
      </c>
      <c r="R28" s="561">
        <v>9.07</v>
      </c>
      <c r="S28" s="48">
        <v>9000000</v>
      </c>
      <c r="T28" s="561">
        <v>9.07</v>
      </c>
      <c r="U28" s="48">
        <v>9000000</v>
      </c>
      <c r="V28" s="561">
        <v>9.06</v>
      </c>
      <c r="W28" s="48">
        <v>9000000</v>
      </c>
      <c r="X28" s="561">
        <v>9.0500000000000007</v>
      </c>
      <c r="Y28" s="48">
        <v>9000000</v>
      </c>
      <c r="Z28" s="561">
        <v>9.0500000000000007</v>
      </c>
      <c r="AA28" s="48">
        <v>9000000</v>
      </c>
      <c r="AB28" s="561">
        <v>9.06</v>
      </c>
      <c r="AC28" s="48">
        <v>9000000</v>
      </c>
      <c r="AD28" s="561">
        <v>9.06</v>
      </c>
      <c r="AE28" s="48">
        <v>9000000</v>
      </c>
      <c r="AF28" s="561">
        <v>9.0500000000000007</v>
      </c>
      <c r="AG28" s="48">
        <v>9000000</v>
      </c>
      <c r="AH28" s="561">
        <v>9.0500000000000007</v>
      </c>
      <c r="AI28" s="48">
        <v>9000000</v>
      </c>
      <c r="AJ28" s="561">
        <v>9.0500000000000007</v>
      </c>
      <c r="AK28" s="48">
        <v>9000000</v>
      </c>
      <c r="AL28" s="561">
        <v>9.0399999999999991</v>
      </c>
      <c r="AM28" s="48">
        <v>9000000</v>
      </c>
      <c r="AN28" s="561">
        <v>9.0500000000000007</v>
      </c>
      <c r="AO28" s="48">
        <v>9000000</v>
      </c>
      <c r="AP28" s="561">
        <v>9.0399999999999991</v>
      </c>
      <c r="AQ28" s="48">
        <v>9000000</v>
      </c>
      <c r="AR28" s="561">
        <v>9.02</v>
      </c>
      <c r="AS28" s="48">
        <v>9000000</v>
      </c>
      <c r="AT28" s="561">
        <v>9.0299999999999994</v>
      </c>
    </row>
    <row r="29" spans="1:46">
      <c r="A29" s="103"/>
      <c r="B29" s="107" t="s">
        <v>113</v>
      </c>
      <c r="C29" s="48">
        <v>6000000</v>
      </c>
      <c r="D29" s="614">
        <v>6.03</v>
      </c>
      <c r="E29" s="48">
        <v>6000000</v>
      </c>
      <c r="F29" s="614">
        <v>6.03</v>
      </c>
      <c r="G29" s="48">
        <v>6000000</v>
      </c>
      <c r="H29" s="614">
        <v>6.06</v>
      </c>
      <c r="I29" s="48">
        <v>6000000</v>
      </c>
      <c r="J29" s="614">
        <v>6.06</v>
      </c>
      <c r="K29" s="48">
        <v>6000000</v>
      </c>
      <c r="L29" s="614">
        <v>6.06</v>
      </c>
      <c r="M29" s="48">
        <v>6000000</v>
      </c>
      <c r="N29" s="614">
        <v>6.05</v>
      </c>
      <c r="O29" s="48">
        <v>6000000</v>
      </c>
      <c r="P29" s="614">
        <v>6.05</v>
      </c>
      <c r="Q29" s="48">
        <v>6000000</v>
      </c>
      <c r="R29" s="614">
        <v>6.05</v>
      </c>
      <c r="S29" s="48">
        <v>6000000</v>
      </c>
      <c r="T29" s="614">
        <v>6.04</v>
      </c>
      <c r="U29" s="48">
        <v>6000000</v>
      </c>
      <c r="V29" s="614">
        <v>6.04</v>
      </c>
      <c r="W29" s="48">
        <v>6000000</v>
      </c>
      <c r="X29" s="614">
        <v>6.04</v>
      </c>
      <c r="Y29" s="48">
        <v>6000000</v>
      </c>
      <c r="Z29" s="614">
        <v>6.03</v>
      </c>
      <c r="AA29" s="48">
        <v>6000000</v>
      </c>
      <c r="AB29" s="614">
        <v>6.04</v>
      </c>
      <c r="AC29" s="48">
        <v>6000000</v>
      </c>
      <c r="AD29" s="614">
        <v>6.04</v>
      </c>
      <c r="AE29" s="48">
        <v>6000000</v>
      </c>
      <c r="AF29" s="614">
        <v>6.03</v>
      </c>
      <c r="AG29" s="48">
        <v>6000000</v>
      </c>
      <c r="AH29" s="614">
        <v>6.03</v>
      </c>
      <c r="AI29" s="48">
        <v>6000000</v>
      </c>
      <c r="AJ29" s="614">
        <v>6.03</v>
      </c>
      <c r="AK29" s="48">
        <v>6000000</v>
      </c>
      <c r="AL29" s="614">
        <v>6.0200000000000005</v>
      </c>
      <c r="AM29" s="48">
        <v>6000000</v>
      </c>
      <c r="AN29" s="614">
        <v>6.03</v>
      </c>
      <c r="AO29" s="48">
        <v>6000000</v>
      </c>
      <c r="AP29" s="614">
        <v>6.03</v>
      </c>
      <c r="AQ29" s="48">
        <v>6000000</v>
      </c>
      <c r="AR29" s="614">
        <v>6.01</v>
      </c>
      <c r="AS29" s="48">
        <v>6000000</v>
      </c>
      <c r="AT29" s="614">
        <v>6.02</v>
      </c>
    </row>
    <row r="30" spans="1:46" ht="16.5" thickBot="1">
      <c r="A30" s="101" t="s">
        <v>47</v>
      </c>
      <c r="B30" s="56" t="s">
        <v>111</v>
      </c>
      <c r="C30" s="627">
        <v>2000000</v>
      </c>
      <c r="D30" s="614">
        <v>2.0199999999999996</v>
      </c>
      <c r="E30" s="627">
        <v>2000000</v>
      </c>
      <c r="F30" s="614">
        <v>2.0199999999999996</v>
      </c>
      <c r="G30" s="627">
        <v>2000000</v>
      </c>
      <c r="H30" s="614">
        <v>2.0299999999999998</v>
      </c>
      <c r="I30" s="627">
        <v>2000000</v>
      </c>
      <c r="J30" s="614">
        <v>2.02</v>
      </c>
      <c r="K30" s="627">
        <v>2000000</v>
      </c>
      <c r="L30" s="614">
        <v>2.02</v>
      </c>
      <c r="M30" s="627">
        <v>2000000</v>
      </c>
      <c r="N30" s="614">
        <v>2.02</v>
      </c>
      <c r="O30" s="627">
        <v>2000000</v>
      </c>
      <c r="P30" s="614">
        <v>2.02</v>
      </c>
      <c r="Q30" s="627">
        <v>2000000</v>
      </c>
      <c r="R30" s="614">
        <v>2.0100000000000002</v>
      </c>
      <c r="S30" s="627">
        <v>2000000</v>
      </c>
      <c r="T30" s="614">
        <v>2.0099999999999998</v>
      </c>
      <c r="U30" s="627">
        <v>2000000</v>
      </c>
      <c r="V30" s="614">
        <v>2.0099999999999998</v>
      </c>
      <c r="W30" s="627">
        <v>2000000</v>
      </c>
      <c r="X30" s="614">
        <v>2.0099999999999998</v>
      </c>
      <c r="Y30" s="627">
        <v>2000000</v>
      </c>
      <c r="Z30" s="614">
        <v>2.0099999999999998</v>
      </c>
      <c r="AA30" s="627">
        <v>2000000</v>
      </c>
      <c r="AB30" s="614">
        <v>2.0099999999999998</v>
      </c>
      <c r="AC30" s="627">
        <v>2000000</v>
      </c>
      <c r="AD30" s="614">
        <v>2.0099999999999998</v>
      </c>
      <c r="AE30" s="627">
        <v>2000000</v>
      </c>
      <c r="AF30" s="614">
        <v>2.0099999999999998</v>
      </c>
      <c r="AG30" s="627">
        <v>2000000</v>
      </c>
      <c r="AH30" s="614">
        <v>2.0099999999999998</v>
      </c>
      <c r="AI30" s="627">
        <v>2000000</v>
      </c>
      <c r="AJ30" s="614">
        <v>2.0099999999999998</v>
      </c>
      <c r="AK30" s="627">
        <v>2000000</v>
      </c>
      <c r="AL30" s="614">
        <v>2.0099999999999998</v>
      </c>
      <c r="AM30" s="627">
        <v>2000000</v>
      </c>
      <c r="AN30" s="614">
        <v>2.0099999999999998</v>
      </c>
      <c r="AO30" s="627">
        <v>2000000</v>
      </c>
      <c r="AP30" s="614">
        <v>2.0099999999999998</v>
      </c>
      <c r="AQ30" s="627">
        <v>2000000</v>
      </c>
      <c r="AR30" s="614">
        <v>2.0099999999999998</v>
      </c>
      <c r="AS30" s="627">
        <v>2000000</v>
      </c>
      <c r="AT30" s="614">
        <v>2.0099999999999998</v>
      </c>
    </row>
    <row r="31" spans="1:46" ht="16.5" thickBot="1">
      <c r="A31" s="905" t="s">
        <v>126</v>
      </c>
      <c r="B31" s="905"/>
      <c r="C31" s="414">
        <f t="shared" ref="C31:H31" si="21">SUM(C23:C30)</f>
        <v>26002966.899999999</v>
      </c>
      <c r="D31" s="414">
        <f t="shared" si="21"/>
        <v>26.150000000000002</v>
      </c>
      <c r="E31" s="414">
        <f t="shared" si="21"/>
        <v>25969685.170000002</v>
      </c>
      <c r="F31" s="414">
        <f t="shared" si="21"/>
        <v>26.09</v>
      </c>
      <c r="G31" s="414">
        <f t="shared" si="21"/>
        <v>25568766.259999998</v>
      </c>
      <c r="H31" s="414">
        <f t="shared" si="21"/>
        <v>25.82</v>
      </c>
      <c r="I31" s="414">
        <f t="shared" ref="I31:N31" si="22">SUM(I23:I30)</f>
        <v>25595584.170000002</v>
      </c>
      <c r="J31" s="414">
        <f t="shared" si="22"/>
        <v>25.839999999999996</v>
      </c>
      <c r="K31" s="414">
        <f t="shared" si="22"/>
        <v>25610266.259999998</v>
      </c>
      <c r="L31" s="414">
        <f t="shared" si="22"/>
        <v>25.849999999999998</v>
      </c>
      <c r="M31" s="414">
        <f t="shared" si="22"/>
        <v>25610266.259999998</v>
      </c>
      <c r="N31" s="414">
        <f t="shared" si="22"/>
        <v>25.82</v>
      </c>
      <c r="O31" s="414">
        <f t="shared" ref="O31:T31" si="23">SUM(O23:O30)</f>
        <v>25605346.780000001</v>
      </c>
      <c r="P31" s="414">
        <f t="shared" si="23"/>
        <v>25.810000000000002</v>
      </c>
      <c r="Q31" s="414">
        <f t="shared" si="23"/>
        <v>25763308.440000001</v>
      </c>
      <c r="R31" s="414">
        <f t="shared" si="23"/>
        <v>25.96</v>
      </c>
      <c r="S31" s="414">
        <f t="shared" si="23"/>
        <v>25764456.440000001</v>
      </c>
      <c r="T31" s="414">
        <f t="shared" si="23"/>
        <v>25.949999999999996</v>
      </c>
      <c r="U31" s="414">
        <f t="shared" ref="U31:Z31" si="24">SUM(U23:U30)</f>
        <v>25963896.439999998</v>
      </c>
      <c r="V31" s="414">
        <f t="shared" si="24"/>
        <v>26.129999999999995</v>
      </c>
      <c r="W31" s="414">
        <f t="shared" si="24"/>
        <v>25963896.439999998</v>
      </c>
      <c r="X31" s="414">
        <f t="shared" si="24"/>
        <v>26.119999999999997</v>
      </c>
      <c r="Y31" s="414">
        <f t="shared" si="24"/>
        <v>25984996.440000001</v>
      </c>
      <c r="Z31" s="414">
        <f t="shared" si="24"/>
        <v>26.119999999999997</v>
      </c>
      <c r="AA31" s="414">
        <f t="shared" ref="AA31:AF31" si="25">SUM(AA23:AA30)</f>
        <v>26459575.48</v>
      </c>
      <c r="AB31" s="414">
        <f t="shared" si="25"/>
        <v>26.64</v>
      </c>
      <c r="AC31" s="414">
        <f t="shared" si="25"/>
        <v>26465226.43</v>
      </c>
      <c r="AD31" s="414">
        <f t="shared" si="25"/>
        <v>26.64</v>
      </c>
      <c r="AE31" s="414">
        <f t="shared" si="25"/>
        <v>26465326.43</v>
      </c>
      <c r="AF31" s="414">
        <f t="shared" si="25"/>
        <v>26.619999999999997</v>
      </c>
      <c r="AG31" s="414">
        <f t="shared" ref="AG31:AL31" si="26">SUM(AG23:AG30)</f>
        <v>26465326.43</v>
      </c>
      <c r="AH31" s="414">
        <f t="shared" si="26"/>
        <v>26.6</v>
      </c>
      <c r="AI31" s="414">
        <f t="shared" si="26"/>
        <v>26465326.43</v>
      </c>
      <c r="AJ31" s="414">
        <f t="shared" si="26"/>
        <v>26.6</v>
      </c>
      <c r="AK31" s="414">
        <f t="shared" si="26"/>
        <v>26465326.43</v>
      </c>
      <c r="AL31" s="414">
        <f t="shared" si="26"/>
        <v>26.58</v>
      </c>
      <c r="AM31" s="414">
        <f t="shared" ref="AM31:AR31" si="27">SUM(AM23:AM30)</f>
        <v>26454190.370000001</v>
      </c>
      <c r="AN31" s="414">
        <f t="shared" si="27"/>
        <v>26.590000000000003</v>
      </c>
      <c r="AO31" s="414">
        <f t="shared" si="27"/>
        <v>26455010.530000001</v>
      </c>
      <c r="AP31" s="414">
        <f t="shared" si="27"/>
        <v>26.57</v>
      </c>
      <c r="AQ31" s="414">
        <f t="shared" si="27"/>
        <v>26455088.399999999</v>
      </c>
      <c r="AR31" s="414">
        <f t="shared" si="27"/>
        <v>26.519999999999996</v>
      </c>
      <c r="AS31" s="414">
        <f>SUM(AS23:AS30)</f>
        <v>26447872.969999999</v>
      </c>
      <c r="AT31" s="414">
        <f>SUM(AT23:AT30)</f>
        <v>26.53</v>
      </c>
    </row>
    <row r="32" spans="1:46" ht="16.5" thickBot="1">
      <c r="A32" s="906" t="s">
        <v>48</v>
      </c>
      <c r="B32" s="907"/>
      <c r="C32" s="416"/>
      <c r="D32" s="507"/>
      <c r="E32" s="416"/>
      <c r="F32" s="507"/>
      <c r="G32" s="416"/>
      <c r="H32" s="507"/>
      <c r="I32" s="416"/>
      <c r="J32" s="507"/>
      <c r="K32" s="416"/>
      <c r="L32" s="507"/>
      <c r="M32" s="416"/>
      <c r="N32" s="507"/>
      <c r="O32" s="416"/>
      <c r="P32" s="507"/>
      <c r="Q32" s="416"/>
      <c r="R32" s="507"/>
      <c r="S32" s="416"/>
      <c r="T32" s="507"/>
      <c r="U32" s="416"/>
      <c r="V32" s="507"/>
      <c r="W32" s="416"/>
      <c r="X32" s="507"/>
      <c r="Y32" s="416"/>
      <c r="Z32" s="507"/>
      <c r="AA32" s="416"/>
      <c r="AB32" s="507"/>
      <c r="AC32" s="416"/>
      <c r="AD32" s="507"/>
      <c r="AE32" s="416"/>
      <c r="AF32" s="507"/>
      <c r="AG32" s="416"/>
      <c r="AH32" s="507"/>
      <c r="AI32" s="416"/>
      <c r="AJ32" s="507"/>
      <c r="AK32" s="416"/>
      <c r="AL32" s="507"/>
      <c r="AM32" s="416"/>
      <c r="AN32" s="507"/>
      <c r="AO32" s="416"/>
      <c r="AP32" s="507"/>
      <c r="AQ32" s="416"/>
      <c r="AR32" s="507"/>
      <c r="AS32" s="416"/>
      <c r="AT32" s="507"/>
    </row>
    <row r="33" spans="1:46" ht="16.5" thickBot="1">
      <c r="A33" s="908" t="s">
        <v>126</v>
      </c>
      <c r="B33" s="908"/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  <c r="AC33" s="418"/>
      <c r="AD33" s="418"/>
      <c r="AE33" s="418"/>
      <c r="AF33" s="418"/>
      <c r="AG33" s="418"/>
      <c r="AH33" s="418"/>
      <c r="AI33" s="418"/>
      <c r="AJ33" s="418"/>
      <c r="AK33" s="418"/>
      <c r="AL33" s="418"/>
      <c r="AM33" s="418"/>
      <c r="AN33" s="418"/>
      <c r="AO33" s="418"/>
      <c r="AP33" s="418"/>
      <c r="AQ33" s="418"/>
      <c r="AR33" s="418"/>
      <c r="AS33" s="418"/>
      <c r="AT33" s="418"/>
    </row>
    <row r="34" spans="1:46">
      <c r="A34" s="114" t="s">
        <v>67</v>
      </c>
      <c r="B34" s="115" t="s">
        <v>74</v>
      </c>
      <c r="C34" s="654"/>
      <c r="D34" s="654"/>
      <c r="E34" s="508">
        <v>300</v>
      </c>
      <c r="F34" s="508"/>
      <c r="G34" s="508">
        <v>300</v>
      </c>
      <c r="H34" s="508"/>
      <c r="I34" s="508">
        <v>300</v>
      </c>
      <c r="J34" s="508"/>
      <c r="K34" s="508">
        <v>300</v>
      </c>
      <c r="L34" s="508"/>
      <c r="M34" s="508">
        <v>300</v>
      </c>
      <c r="N34" s="508"/>
      <c r="O34" s="508">
        <v>300</v>
      </c>
      <c r="P34" s="508"/>
      <c r="Q34" s="508">
        <v>300</v>
      </c>
      <c r="R34" s="508"/>
      <c r="S34" s="508">
        <v>300</v>
      </c>
      <c r="T34" s="508"/>
      <c r="U34" s="508">
        <v>300</v>
      </c>
      <c r="V34" s="508"/>
      <c r="W34" s="508">
        <v>300</v>
      </c>
      <c r="X34" s="508"/>
      <c r="Y34" s="508">
        <v>300</v>
      </c>
      <c r="Z34" s="508"/>
      <c r="AA34" s="508">
        <v>300</v>
      </c>
      <c r="AB34" s="508"/>
      <c r="AC34" s="508">
        <v>300</v>
      </c>
      <c r="AD34" s="508"/>
      <c r="AE34" s="508">
        <v>300</v>
      </c>
      <c r="AF34" s="508"/>
      <c r="AG34" s="508">
        <v>300</v>
      </c>
      <c r="AH34" s="508"/>
      <c r="AI34" s="508">
        <v>300</v>
      </c>
      <c r="AJ34" s="508"/>
      <c r="AK34" s="508">
        <v>300</v>
      </c>
      <c r="AL34" s="508"/>
      <c r="AM34" s="508">
        <v>300</v>
      </c>
      <c r="AN34" s="508"/>
      <c r="AO34" s="508">
        <v>300</v>
      </c>
      <c r="AP34" s="508"/>
      <c r="AQ34" s="508">
        <v>300</v>
      </c>
      <c r="AR34" s="508"/>
      <c r="AS34" s="508"/>
      <c r="AT34" s="508"/>
    </row>
    <row r="35" spans="1:46" ht="48" thickBot="1">
      <c r="A35" s="122" t="s">
        <v>58</v>
      </c>
      <c r="B35" s="123" t="s">
        <v>75</v>
      </c>
      <c r="C35" s="405">
        <v>136163.72</v>
      </c>
      <c r="D35" s="510">
        <v>0.14000000000000001</v>
      </c>
      <c r="E35" s="405">
        <v>137142.41</v>
      </c>
      <c r="F35" s="510">
        <v>0.14000000000000001</v>
      </c>
      <c r="G35" s="405">
        <v>138121.1</v>
      </c>
      <c r="H35" s="510">
        <v>0.14000000000000001</v>
      </c>
      <c r="I35" s="405">
        <v>139099.79</v>
      </c>
      <c r="J35" s="510">
        <v>0.14000000000000001</v>
      </c>
      <c r="K35" s="405">
        <v>140078.48000000001</v>
      </c>
      <c r="L35" s="510">
        <v>0.14000000000000001</v>
      </c>
      <c r="M35" s="405">
        <v>143014.54</v>
      </c>
      <c r="N35" s="510">
        <v>0.14000000000000001</v>
      </c>
      <c r="O35" s="405">
        <v>143993.23000000001</v>
      </c>
      <c r="P35" s="510">
        <v>0.15</v>
      </c>
      <c r="Q35" s="405">
        <v>144971.92000000001</v>
      </c>
      <c r="R35" s="510">
        <v>0.15</v>
      </c>
      <c r="S35" s="405">
        <v>145950.60999999999</v>
      </c>
      <c r="T35" s="510">
        <v>0.15</v>
      </c>
      <c r="U35" s="405">
        <v>146929.29999999999</v>
      </c>
      <c r="V35" s="510">
        <v>0.14000000000000001</v>
      </c>
      <c r="W35" s="405">
        <v>149865.35999999999</v>
      </c>
      <c r="X35" s="510">
        <v>0.14000000000000001</v>
      </c>
      <c r="Y35" s="405">
        <v>150844.04999999999</v>
      </c>
      <c r="Z35" s="510">
        <v>0.14000000000000001</v>
      </c>
      <c r="AA35" s="405">
        <v>151822.74</v>
      </c>
      <c r="AB35" s="510">
        <v>0.15</v>
      </c>
      <c r="AC35" s="405">
        <v>152801.43</v>
      </c>
      <c r="AD35" s="510">
        <v>0.15</v>
      </c>
      <c r="AE35" s="405">
        <v>153780.12</v>
      </c>
      <c r="AF35" s="510">
        <v>0.15</v>
      </c>
      <c r="AG35" s="405">
        <v>156716.18</v>
      </c>
      <c r="AH35" s="510">
        <v>0.16</v>
      </c>
      <c r="AI35" s="405">
        <v>157694.87</v>
      </c>
      <c r="AJ35" s="510">
        <v>0.16</v>
      </c>
      <c r="AK35" s="405">
        <v>158673.56</v>
      </c>
      <c r="AL35" s="510">
        <v>0.16</v>
      </c>
      <c r="AM35" s="405">
        <v>159652.25</v>
      </c>
      <c r="AN35" s="510">
        <v>0.16</v>
      </c>
      <c r="AO35" s="405">
        <v>160630.94</v>
      </c>
      <c r="AP35" s="510">
        <v>0.16</v>
      </c>
      <c r="AQ35" s="405">
        <v>163567</v>
      </c>
      <c r="AR35" s="510">
        <v>0.16</v>
      </c>
      <c r="AS35" s="405">
        <v>164687.54999999999</v>
      </c>
      <c r="AT35" s="510">
        <v>0.17</v>
      </c>
    </row>
    <row r="36" spans="1:46" ht="16.5" thickBot="1">
      <c r="A36" s="122" t="s">
        <v>104</v>
      </c>
      <c r="B36" s="123" t="s">
        <v>57</v>
      </c>
      <c r="C36" s="445">
        <v>2958175.18</v>
      </c>
      <c r="D36" s="512">
        <v>2.98</v>
      </c>
      <c r="E36" s="445">
        <v>2954430.66</v>
      </c>
      <c r="F36" s="512">
        <v>2.98</v>
      </c>
      <c r="G36" s="445">
        <v>2950686.13</v>
      </c>
      <c r="H36" s="512">
        <v>2.98</v>
      </c>
      <c r="I36" s="445">
        <v>2946941.61</v>
      </c>
      <c r="J36" s="512">
        <v>2.98</v>
      </c>
      <c r="K36" s="445">
        <v>2943197.08</v>
      </c>
      <c r="L36" s="512">
        <v>2.98</v>
      </c>
      <c r="M36" s="445">
        <v>2931963.5</v>
      </c>
      <c r="N36" s="512">
        <v>2.96</v>
      </c>
      <c r="O36" s="445">
        <v>2928218.98</v>
      </c>
      <c r="P36" s="512">
        <v>2.95</v>
      </c>
      <c r="Q36" s="445">
        <v>2924474.45</v>
      </c>
      <c r="R36" s="512">
        <v>2.95</v>
      </c>
      <c r="S36" s="445">
        <v>2920729.93</v>
      </c>
      <c r="T36" s="512">
        <v>2.94</v>
      </c>
      <c r="U36" s="445">
        <v>2916985.4</v>
      </c>
      <c r="V36" s="512">
        <v>2.94</v>
      </c>
      <c r="W36" s="445">
        <v>2905751.82</v>
      </c>
      <c r="X36" s="512">
        <v>2.92</v>
      </c>
      <c r="Y36" s="445">
        <v>2902007.3</v>
      </c>
      <c r="Z36" s="512">
        <v>2.92</v>
      </c>
      <c r="AA36" s="445">
        <v>2898262.77</v>
      </c>
      <c r="AB36" s="512">
        <v>2.92</v>
      </c>
      <c r="AC36" s="445">
        <v>2894518.25</v>
      </c>
      <c r="AD36" s="512">
        <v>2.91</v>
      </c>
      <c r="AE36" s="445">
        <v>2890773.72</v>
      </c>
      <c r="AF36" s="512">
        <v>2.91</v>
      </c>
      <c r="AG36" s="445">
        <v>2879540.15</v>
      </c>
      <c r="AH36" s="512">
        <v>2.89</v>
      </c>
      <c r="AI36" s="445">
        <v>2875795.62</v>
      </c>
      <c r="AJ36" s="512">
        <v>2.89</v>
      </c>
      <c r="AK36" s="445">
        <v>2872051.09</v>
      </c>
      <c r="AL36" s="512">
        <v>2.89</v>
      </c>
      <c r="AM36" s="445">
        <v>2868306.57</v>
      </c>
      <c r="AN36" s="512">
        <v>2.88</v>
      </c>
      <c r="AO36" s="445">
        <v>2864562.04</v>
      </c>
      <c r="AP36" s="512">
        <v>2.88</v>
      </c>
      <c r="AQ36" s="445">
        <v>2853328.47</v>
      </c>
      <c r="AR36" s="512">
        <v>2.86</v>
      </c>
      <c r="AS36" s="445">
        <v>2849583.94</v>
      </c>
      <c r="AT36" s="512">
        <v>2.86</v>
      </c>
    </row>
    <row r="37" spans="1:46" ht="16.5" thickBot="1">
      <c r="A37" s="122" t="s">
        <v>29</v>
      </c>
      <c r="B37" s="123" t="s">
        <v>57</v>
      </c>
      <c r="C37" s="513"/>
      <c r="D37" s="514"/>
      <c r="E37" s="513"/>
      <c r="F37" s="514"/>
      <c r="G37" s="513"/>
      <c r="H37" s="514"/>
      <c r="I37" s="513"/>
      <c r="J37" s="514"/>
      <c r="K37" s="513"/>
      <c r="L37" s="514"/>
      <c r="M37" s="513"/>
      <c r="N37" s="514"/>
      <c r="O37" s="513"/>
      <c r="P37" s="514"/>
      <c r="Q37" s="513"/>
      <c r="R37" s="514"/>
      <c r="S37" s="513"/>
      <c r="T37" s="514"/>
      <c r="U37" s="513"/>
      <c r="V37" s="514"/>
      <c r="W37" s="513"/>
      <c r="X37" s="514"/>
      <c r="Y37" s="513"/>
      <c r="Z37" s="514"/>
      <c r="AA37" s="513"/>
      <c r="AB37" s="514"/>
      <c r="AC37" s="513"/>
      <c r="AD37" s="514"/>
      <c r="AE37" s="513"/>
      <c r="AF37" s="514"/>
      <c r="AG37" s="513"/>
      <c r="AH37" s="514"/>
      <c r="AI37" s="513"/>
      <c r="AJ37" s="514"/>
      <c r="AK37" s="513"/>
      <c r="AL37" s="514"/>
      <c r="AM37" s="513"/>
      <c r="AN37" s="514"/>
      <c r="AO37" s="513"/>
      <c r="AP37" s="514"/>
      <c r="AQ37" s="513"/>
      <c r="AR37" s="514"/>
      <c r="AS37" s="513"/>
      <c r="AT37" s="514"/>
    </row>
    <row r="38" spans="1:46" ht="16.5" thickBot="1">
      <c r="A38" s="122" t="s">
        <v>37</v>
      </c>
      <c r="B38" s="123" t="s">
        <v>57</v>
      </c>
      <c r="C38" s="513"/>
      <c r="D38" s="514"/>
      <c r="E38" s="513"/>
      <c r="F38" s="514"/>
      <c r="G38" s="513"/>
      <c r="H38" s="514"/>
      <c r="I38" s="513"/>
      <c r="J38" s="514"/>
      <c r="K38" s="513"/>
      <c r="L38" s="514"/>
      <c r="M38" s="513"/>
      <c r="N38" s="514"/>
      <c r="O38" s="513"/>
      <c r="P38" s="514"/>
      <c r="Q38" s="513"/>
      <c r="R38" s="514"/>
      <c r="S38" s="513"/>
      <c r="T38" s="514"/>
      <c r="U38" s="513"/>
      <c r="V38" s="514"/>
      <c r="W38" s="513"/>
      <c r="X38" s="514"/>
      <c r="Y38" s="513"/>
      <c r="Z38" s="514"/>
      <c r="AA38" s="513"/>
      <c r="AB38" s="514"/>
      <c r="AC38" s="513"/>
      <c r="AD38" s="514"/>
      <c r="AE38" s="513"/>
      <c r="AF38" s="514"/>
      <c r="AG38" s="513"/>
      <c r="AH38" s="514"/>
      <c r="AI38" s="513"/>
      <c r="AJ38" s="514"/>
      <c r="AK38" s="513"/>
      <c r="AL38" s="514"/>
      <c r="AM38" s="513"/>
      <c r="AN38" s="514"/>
      <c r="AO38" s="513"/>
      <c r="AP38" s="514"/>
      <c r="AQ38" s="513"/>
      <c r="AR38" s="514"/>
      <c r="AS38" s="513"/>
      <c r="AT38" s="514"/>
    </row>
    <row r="39" spans="1:46">
      <c r="A39" s="122" t="s">
        <v>68</v>
      </c>
      <c r="B39" s="123" t="s">
        <v>57</v>
      </c>
      <c r="C39" s="647">
        <v>996639.04999999993</v>
      </c>
      <c r="D39" s="512">
        <v>1.01</v>
      </c>
      <c r="E39" s="647">
        <v>995538</v>
      </c>
      <c r="F39" s="512">
        <v>1.01</v>
      </c>
      <c r="G39" s="647">
        <v>994436.95</v>
      </c>
      <c r="H39" s="512">
        <v>1.01</v>
      </c>
      <c r="I39" s="647">
        <v>993335.90999999992</v>
      </c>
      <c r="J39" s="512">
        <v>1.01</v>
      </c>
      <c r="K39" s="647">
        <v>992234.86</v>
      </c>
      <c r="L39" s="512">
        <v>1.01</v>
      </c>
      <c r="M39" s="647">
        <v>988931.73</v>
      </c>
      <c r="N39" s="512">
        <v>1.01</v>
      </c>
      <c r="O39" s="647">
        <v>987830.69</v>
      </c>
      <c r="P39" s="512">
        <v>1.01</v>
      </c>
      <c r="Q39" s="647">
        <v>986729.63</v>
      </c>
      <c r="R39" s="512">
        <v>1.01</v>
      </c>
      <c r="S39" s="647">
        <v>985628.59</v>
      </c>
      <c r="T39" s="512">
        <v>1</v>
      </c>
      <c r="U39" s="647">
        <v>984527.53999999992</v>
      </c>
      <c r="V39" s="512">
        <v>0.99</v>
      </c>
      <c r="W39" s="647">
        <v>981224.42000000016</v>
      </c>
      <c r="X39" s="512">
        <v>1</v>
      </c>
      <c r="Y39" s="647">
        <v>980123.37</v>
      </c>
      <c r="Z39" s="512">
        <v>1</v>
      </c>
      <c r="AA39" s="647">
        <v>979022.32</v>
      </c>
      <c r="AB39" s="512">
        <v>1</v>
      </c>
      <c r="AC39" s="647">
        <v>977921.27</v>
      </c>
      <c r="AD39" s="512">
        <v>0.99</v>
      </c>
      <c r="AE39" s="647">
        <v>976820.22</v>
      </c>
      <c r="AF39" s="512">
        <v>0.99</v>
      </c>
      <c r="AG39" s="647">
        <v>973517.09000000008</v>
      </c>
      <c r="AH39" s="512">
        <v>0.99</v>
      </c>
      <c r="AI39" s="647">
        <v>972416.04</v>
      </c>
      <c r="AJ39" s="512">
        <v>0.99</v>
      </c>
      <c r="AK39" s="647">
        <v>971315</v>
      </c>
      <c r="AL39" s="512">
        <v>0.97</v>
      </c>
      <c r="AM39" s="647">
        <v>970213.95</v>
      </c>
      <c r="AN39" s="512">
        <v>0.97</v>
      </c>
      <c r="AO39" s="647">
        <v>969112.91000000015</v>
      </c>
      <c r="AP39" s="512">
        <v>0.97</v>
      </c>
      <c r="AQ39" s="647">
        <v>965809.76</v>
      </c>
      <c r="AR39" s="512">
        <v>0.96</v>
      </c>
      <c r="AS39" s="647">
        <v>964708.72</v>
      </c>
      <c r="AT39" s="512">
        <v>0.96</v>
      </c>
    </row>
    <row r="40" spans="1:46">
      <c r="A40" s="129" t="s">
        <v>69</v>
      </c>
      <c r="B40" s="123" t="s">
        <v>57</v>
      </c>
      <c r="C40" s="516"/>
      <c r="D40" s="510"/>
      <c r="E40" s="516"/>
      <c r="F40" s="510"/>
      <c r="G40" s="516"/>
      <c r="H40" s="510"/>
      <c r="I40" s="516"/>
      <c r="J40" s="510"/>
      <c r="K40" s="516"/>
      <c r="L40" s="510"/>
      <c r="M40" s="516"/>
      <c r="N40" s="510"/>
      <c r="O40" s="516"/>
      <c r="P40" s="510"/>
      <c r="Q40" s="516"/>
      <c r="R40" s="510"/>
      <c r="S40" s="516"/>
      <c r="T40" s="510"/>
      <c r="U40" s="516"/>
      <c r="V40" s="510"/>
      <c r="W40" s="516"/>
      <c r="X40" s="510"/>
      <c r="Y40" s="516"/>
      <c r="Z40" s="510"/>
      <c r="AA40" s="516"/>
      <c r="AB40" s="510"/>
      <c r="AC40" s="516"/>
      <c r="AD40" s="510"/>
      <c r="AE40" s="516"/>
      <c r="AF40" s="510"/>
      <c r="AG40" s="516"/>
      <c r="AH40" s="510"/>
      <c r="AI40" s="516"/>
      <c r="AJ40" s="510"/>
      <c r="AK40" s="516"/>
      <c r="AL40" s="510"/>
      <c r="AM40" s="516"/>
      <c r="AN40" s="510"/>
      <c r="AO40" s="516"/>
      <c r="AP40" s="510"/>
      <c r="AQ40" s="516"/>
      <c r="AR40" s="510"/>
      <c r="AS40" s="516"/>
      <c r="AT40" s="510"/>
    </row>
    <row r="41" spans="1:46" ht="48" thickBot="1">
      <c r="A41" s="122" t="s">
        <v>70</v>
      </c>
      <c r="B41" s="123" t="s">
        <v>76</v>
      </c>
      <c r="C41" s="473">
        <v>2606900</v>
      </c>
      <c r="D41" s="518">
        <v>2.63</v>
      </c>
      <c r="E41" s="473">
        <v>2606900</v>
      </c>
      <c r="F41" s="518">
        <v>2.63</v>
      </c>
      <c r="G41" s="544">
        <v>2507400</v>
      </c>
      <c r="H41" s="518">
        <v>2.5299999999999998</v>
      </c>
      <c r="I41" s="544">
        <v>2507400</v>
      </c>
      <c r="J41" s="518">
        <v>2.5299999999999998</v>
      </c>
      <c r="K41" s="544">
        <v>2507400</v>
      </c>
      <c r="L41" s="518">
        <v>2.5299999999999998</v>
      </c>
      <c r="M41" s="544">
        <v>2507400</v>
      </c>
      <c r="N41" s="518">
        <v>2.5299999999999998</v>
      </c>
      <c r="O41" s="544">
        <v>2507400</v>
      </c>
      <c r="P41" s="518">
        <v>2.5299999999999998</v>
      </c>
      <c r="Q41" s="544">
        <v>2507400</v>
      </c>
      <c r="R41" s="518">
        <v>2.5299999999999998</v>
      </c>
      <c r="S41" s="544">
        <v>2507400</v>
      </c>
      <c r="T41" s="518">
        <v>2.5299999999999998</v>
      </c>
      <c r="U41" s="544">
        <v>2507400</v>
      </c>
      <c r="V41" s="518">
        <v>2.5299999999999998</v>
      </c>
      <c r="W41" s="544">
        <v>2507400</v>
      </c>
      <c r="X41" s="518">
        <v>2.5299999999999998</v>
      </c>
      <c r="Y41" s="544">
        <v>2507400</v>
      </c>
      <c r="Z41" s="518">
        <v>2.5299999999999998</v>
      </c>
      <c r="AA41" s="544">
        <v>2507400</v>
      </c>
      <c r="AB41" s="518">
        <v>2.5299999999999998</v>
      </c>
      <c r="AC41" s="544">
        <v>2507400</v>
      </c>
      <c r="AD41" s="518">
        <v>2.5299999999999998</v>
      </c>
      <c r="AE41" s="544">
        <v>2507400</v>
      </c>
      <c r="AF41" s="518">
        <v>2.5299999999999998</v>
      </c>
      <c r="AG41" s="544">
        <v>2507400</v>
      </c>
      <c r="AH41" s="518">
        <v>2.52</v>
      </c>
      <c r="AI41" s="544">
        <v>2507400</v>
      </c>
      <c r="AJ41" s="518">
        <v>2.52</v>
      </c>
      <c r="AK41" s="544">
        <v>2507400</v>
      </c>
      <c r="AL41" s="518">
        <v>2.52</v>
      </c>
      <c r="AM41" s="544">
        <v>2507400</v>
      </c>
      <c r="AN41" s="518">
        <v>2.5299999999999998</v>
      </c>
      <c r="AO41" s="544">
        <v>2507400</v>
      </c>
      <c r="AP41" s="518">
        <v>2.5299999999999998</v>
      </c>
      <c r="AQ41" s="544">
        <v>2507400</v>
      </c>
      <c r="AR41" s="518">
        <v>2.5299999999999998</v>
      </c>
      <c r="AS41" s="544">
        <v>2507400</v>
      </c>
      <c r="AT41" s="518">
        <v>2.52</v>
      </c>
    </row>
    <row r="42" spans="1:46" ht="47.25">
      <c r="A42" s="122" t="s">
        <v>71</v>
      </c>
      <c r="B42" s="123" t="s">
        <v>57</v>
      </c>
      <c r="C42" s="513"/>
      <c r="D42" s="514"/>
      <c r="E42" s="513"/>
      <c r="F42" s="514"/>
      <c r="G42" s="513"/>
      <c r="H42" s="514"/>
      <c r="I42" s="513"/>
      <c r="J42" s="514"/>
      <c r="K42" s="513"/>
      <c r="L42" s="514"/>
      <c r="M42" s="513"/>
      <c r="N42" s="514"/>
      <c r="O42" s="513"/>
      <c r="P42" s="514"/>
      <c r="Q42" s="513"/>
      <c r="R42" s="514"/>
      <c r="S42" s="513"/>
      <c r="T42" s="514"/>
      <c r="U42" s="513"/>
      <c r="V42" s="514"/>
      <c r="W42" s="513"/>
      <c r="X42" s="514"/>
      <c r="Y42" s="513"/>
      <c r="Z42" s="514"/>
      <c r="AA42" s="513"/>
      <c r="AB42" s="514"/>
      <c r="AC42" s="513"/>
      <c r="AD42" s="514"/>
      <c r="AE42" s="513"/>
      <c r="AF42" s="514"/>
      <c r="AG42" s="513"/>
      <c r="AH42" s="514"/>
      <c r="AI42" s="513"/>
      <c r="AJ42" s="514"/>
      <c r="AK42" s="513"/>
      <c r="AL42" s="514"/>
      <c r="AM42" s="513"/>
      <c r="AN42" s="514"/>
      <c r="AO42" s="513"/>
      <c r="AP42" s="514"/>
      <c r="AQ42" s="513"/>
      <c r="AR42" s="514"/>
      <c r="AS42" s="513"/>
      <c r="AT42" s="514"/>
    </row>
    <row r="43" spans="1:46" ht="16.5" thickBot="1">
      <c r="A43" s="122" t="s">
        <v>49</v>
      </c>
      <c r="B43" s="123" t="s">
        <v>50</v>
      </c>
      <c r="C43" s="409">
        <v>1536.31</v>
      </c>
      <c r="D43" s="518">
        <v>0</v>
      </c>
      <c r="E43" s="409">
        <v>1536.31</v>
      </c>
      <c r="F43" s="518">
        <v>0</v>
      </c>
      <c r="G43" s="409">
        <v>1536.31</v>
      </c>
      <c r="H43" s="518">
        <v>0</v>
      </c>
      <c r="I43" s="409">
        <v>1536.31</v>
      </c>
      <c r="J43" s="518">
        <v>0</v>
      </c>
      <c r="K43" s="405">
        <v>2572.3000000000002</v>
      </c>
      <c r="L43" s="518">
        <v>0</v>
      </c>
      <c r="M43" s="405">
        <v>2572.3000000000002</v>
      </c>
      <c r="N43" s="518">
        <v>0</v>
      </c>
      <c r="O43" s="405">
        <v>3376.17</v>
      </c>
      <c r="P43" s="518">
        <v>0</v>
      </c>
      <c r="Q43" s="405">
        <v>3376.17</v>
      </c>
      <c r="R43" s="518">
        <v>0</v>
      </c>
      <c r="S43" s="405">
        <v>3376.17</v>
      </c>
      <c r="T43" s="518">
        <v>0</v>
      </c>
      <c r="U43" s="405">
        <v>3376.17</v>
      </c>
      <c r="V43" s="518">
        <v>0</v>
      </c>
      <c r="W43" s="405">
        <v>3376.17</v>
      </c>
      <c r="X43" s="518">
        <v>0</v>
      </c>
      <c r="Y43" s="405">
        <v>3376.17</v>
      </c>
      <c r="Z43" s="518">
        <v>0</v>
      </c>
      <c r="AA43" s="439">
        <v>11351.65</v>
      </c>
      <c r="AB43" s="518">
        <v>0.01</v>
      </c>
      <c r="AC43" s="439">
        <v>11351.65</v>
      </c>
      <c r="AD43" s="518">
        <v>0.01</v>
      </c>
      <c r="AE43" s="439">
        <v>11351.65</v>
      </c>
      <c r="AF43" s="518">
        <v>0.01</v>
      </c>
      <c r="AG43" s="439">
        <v>11351.65</v>
      </c>
      <c r="AH43" s="518">
        <v>0.01</v>
      </c>
      <c r="AI43" s="439">
        <v>11351.65</v>
      </c>
      <c r="AJ43" s="518">
        <v>0.01</v>
      </c>
      <c r="AK43" s="439">
        <v>11351.65</v>
      </c>
      <c r="AL43" s="518">
        <v>0.01</v>
      </c>
      <c r="AM43" s="439">
        <v>11351.65</v>
      </c>
      <c r="AN43" s="518">
        <v>0.01</v>
      </c>
      <c r="AO43" s="439">
        <v>11351.65</v>
      </c>
      <c r="AP43" s="518">
        <v>0.01</v>
      </c>
      <c r="AQ43" s="439">
        <v>11351.65</v>
      </c>
      <c r="AR43" s="518">
        <v>0.01</v>
      </c>
      <c r="AS43" s="405">
        <v>1037.6500000000001</v>
      </c>
      <c r="AT43" s="518">
        <v>0</v>
      </c>
    </row>
    <row r="44" spans="1:46" ht="48" thickBot="1">
      <c r="A44" s="122" t="s">
        <v>56</v>
      </c>
      <c r="B44" s="123" t="s">
        <v>77</v>
      </c>
      <c r="C44" s="409">
        <v>4866.88</v>
      </c>
      <c r="D44" s="514">
        <v>0</v>
      </c>
      <c r="E44" s="409">
        <v>4866.88</v>
      </c>
      <c r="F44" s="514">
        <v>0</v>
      </c>
      <c r="G44" s="409">
        <v>4866.88</v>
      </c>
      <c r="H44" s="514">
        <v>0</v>
      </c>
      <c r="I44" s="409">
        <v>4866.88</v>
      </c>
      <c r="J44" s="514">
        <v>0</v>
      </c>
      <c r="K44" s="409">
        <v>4866.88</v>
      </c>
      <c r="L44" s="514">
        <v>0</v>
      </c>
      <c r="M44" s="409">
        <v>4866.88</v>
      </c>
      <c r="N44" s="514">
        <v>0</v>
      </c>
      <c r="O44" s="439">
        <v>9690.1</v>
      </c>
      <c r="P44" s="514">
        <v>0.01</v>
      </c>
      <c r="Q44" s="439">
        <v>9690.1</v>
      </c>
      <c r="R44" s="514">
        <v>0.01</v>
      </c>
      <c r="S44" s="439">
        <v>9690.1</v>
      </c>
      <c r="T44" s="514">
        <v>0.01</v>
      </c>
      <c r="U44" s="439">
        <v>9690.1</v>
      </c>
      <c r="V44" s="514">
        <v>0.01</v>
      </c>
      <c r="W44" s="439">
        <v>9690.1</v>
      </c>
      <c r="X44" s="514">
        <v>0.01</v>
      </c>
      <c r="Y44" s="439">
        <v>9690.1</v>
      </c>
      <c r="Z44" s="514">
        <v>0.01</v>
      </c>
      <c r="AA44" s="439">
        <v>9690.1</v>
      </c>
      <c r="AB44" s="514">
        <v>0.01</v>
      </c>
      <c r="AC44" s="439">
        <v>9690.1</v>
      </c>
      <c r="AD44" s="514">
        <v>0.01</v>
      </c>
      <c r="AE44" s="439">
        <v>9690.1</v>
      </c>
      <c r="AF44" s="514">
        <v>0.01</v>
      </c>
      <c r="AG44" s="439">
        <v>9690.1</v>
      </c>
      <c r="AH44" s="514">
        <v>0.01</v>
      </c>
      <c r="AI44" s="439">
        <v>9690.1</v>
      </c>
      <c r="AJ44" s="514">
        <v>0.01</v>
      </c>
      <c r="AK44" s="439">
        <v>9690.1</v>
      </c>
      <c r="AL44" s="514">
        <v>0.01</v>
      </c>
      <c r="AM44" s="439">
        <v>9690.1</v>
      </c>
      <c r="AN44" s="514">
        <v>0.01</v>
      </c>
      <c r="AO44" s="439">
        <v>9690.1</v>
      </c>
      <c r="AP44" s="514">
        <v>0.01</v>
      </c>
      <c r="AQ44" s="439">
        <v>9690.1</v>
      </c>
      <c r="AR44" s="514">
        <v>0.01</v>
      </c>
      <c r="AS44" s="439">
        <v>7489.35</v>
      </c>
      <c r="AT44" s="514">
        <v>0.01</v>
      </c>
    </row>
    <row r="45" spans="1:46" ht="79.5" thickBot="1">
      <c r="A45" s="132" t="s">
        <v>72</v>
      </c>
      <c r="B45" s="123" t="s">
        <v>78</v>
      </c>
      <c r="C45" s="409">
        <v>3756.43</v>
      </c>
      <c r="D45" s="514">
        <v>0</v>
      </c>
      <c r="E45" s="409">
        <v>3756.43</v>
      </c>
      <c r="F45" s="514">
        <v>0</v>
      </c>
      <c r="G45" s="409">
        <v>3756.43</v>
      </c>
      <c r="H45" s="514">
        <v>0</v>
      </c>
      <c r="I45" s="405">
        <v>3756.43</v>
      </c>
      <c r="J45" s="514">
        <v>0</v>
      </c>
      <c r="K45" s="439">
        <v>4396.3599999999997</v>
      </c>
      <c r="L45" s="514">
        <v>0</v>
      </c>
      <c r="M45" s="439">
        <v>4396.3599999999997</v>
      </c>
      <c r="N45" s="514">
        <v>0</v>
      </c>
      <c r="O45" s="439">
        <v>4396.3599999999997</v>
      </c>
      <c r="P45" s="514">
        <v>0</v>
      </c>
      <c r="Q45" s="439">
        <v>4396.3599999999997</v>
      </c>
      <c r="R45" s="514">
        <v>0</v>
      </c>
      <c r="S45" s="439">
        <v>4396.3599999999997</v>
      </c>
      <c r="T45" s="514">
        <v>0</v>
      </c>
      <c r="U45" s="439">
        <v>4396.3599999999997</v>
      </c>
      <c r="V45" s="514">
        <v>0</v>
      </c>
      <c r="W45" s="439">
        <v>4396.3599999999997</v>
      </c>
      <c r="X45" s="514">
        <v>0</v>
      </c>
      <c r="Y45" s="439">
        <v>4396.3599999999997</v>
      </c>
      <c r="Z45" s="514">
        <v>0</v>
      </c>
      <c r="AA45" s="439">
        <v>4396.3599999999997</v>
      </c>
      <c r="AB45" s="514">
        <v>0</v>
      </c>
      <c r="AC45" s="439">
        <v>4396.3599999999997</v>
      </c>
      <c r="AD45" s="514">
        <v>0</v>
      </c>
      <c r="AE45" s="439">
        <v>4396.3599999999997</v>
      </c>
      <c r="AF45" s="514">
        <v>0</v>
      </c>
      <c r="AG45" s="439">
        <v>4396.3599999999997</v>
      </c>
      <c r="AH45" s="514">
        <v>0</v>
      </c>
      <c r="AI45" s="439">
        <v>4396.3599999999997</v>
      </c>
      <c r="AJ45" s="514">
        <v>0</v>
      </c>
      <c r="AK45" s="439">
        <v>4396.3599999999997</v>
      </c>
      <c r="AL45" s="514">
        <v>0</v>
      </c>
      <c r="AM45" s="439">
        <v>4396.3599999999997</v>
      </c>
      <c r="AN45" s="514">
        <v>0</v>
      </c>
      <c r="AO45" s="439">
        <v>4396.3599999999997</v>
      </c>
      <c r="AP45" s="514">
        <v>0</v>
      </c>
      <c r="AQ45" s="439">
        <v>4396.3599999999997</v>
      </c>
      <c r="AR45" s="514">
        <v>0</v>
      </c>
      <c r="AS45" s="405">
        <v>3489.26</v>
      </c>
      <c r="AT45" s="514">
        <v>0</v>
      </c>
    </row>
    <row r="46" spans="1:46" ht="32.25" thickBot="1">
      <c r="A46" s="132" t="s">
        <v>51</v>
      </c>
      <c r="B46" s="123" t="s">
        <v>52</v>
      </c>
      <c r="C46" s="645">
        <v>17794.489999999998</v>
      </c>
      <c r="D46" s="512">
        <v>0.02</v>
      </c>
      <c r="E46" s="645">
        <v>17794.489999999998</v>
      </c>
      <c r="F46" s="512">
        <v>0.02</v>
      </c>
      <c r="G46" s="645">
        <v>17794.489999999998</v>
      </c>
      <c r="H46" s="512">
        <v>0.02</v>
      </c>
      <c r="I46" s="514">
        <v>0</v>
      </c>
      <c r="J46" s="514">
        <v>0</v>
      </c>
      <c r="K46" s="514">
        <v>0</v>
      </c>
      <c r="L46" s="514">
        <v>0</v>
      </c>
      <c r="M46" s="514">
        <v>0</v>
      </c>
      <c r="N46" s="514">
        <v>0</v>
      </c>
      <c r="O46" s="514">
        <v>0</v>
      </c>
      <c r="P46" s="514">
        <v>0</v>
      </c>
      <c r="Q46" s="514">
        <v>0</v>
      </c>
      <c r="R46" s="514">
        <v>0</v>
      </c>
      <c r="S46" s="514">
        <v>0</v>
      </c>
      <c r="T46" s="514">
        <v>0</v>
      </c>
      <c r="U46" s="514">
        <v>0</v>
      </c>
      <c r="V46" s="514">
        <v>0</v>
      </c>
      <c r="W46" s="514">
        <v>0</v>
      </c>
      <c r="X46" s="514">
        <v>0</v>
      </c>
      <c r="Y46" s="514">
        <v>0</v>
      </c>
      <c r="Z46" s="514">
        <v>0</v>
      </c>
      <c r="AA46" s="514">
        <v>0</v>
      </c>
      <c r="AB46" s="514">
        <v>0</v>
      </c>
      <c r="AC46" s="514">
        <v>0</v>
      </c>
      <c r="AD46" s="514">
        <v>0</v>
      </c>
      <c r="AE46" s="514">
        <v>0</v>
      </c>
      <c r="AF46" s="514">
        <v>0</v>
      </c>
      <c r="AG46" s="514">
        <v>0</v>
      </c>
      <c r="AH46" s="514">
        <v>0</v>
      </c>
      <c r="AI46" s="514">
        <v>0</v>
      </c>
      <c r="AJ46" s="514">
        <v>0</v>
      </c>
      <c r="AK46" s="514">
        <v>0</v>
      </c>
      <c r="AL46" s="514">
        <v>0</v>
      </c>
      <c r="AM46" s="514">
        <v>0</v>
      </c>
      <c r="AN46" s="514">
        <v>0</v>
      </c>
      <c r="AO46" s="514">
        <v>0</v>
      </c>
      <c r="AP46" s="514">
        <v>0</v>
      </c>
      <c r="AQ46" s="514">
        <v>0</v>
      </c>
      <c r="AR46" s="514">
        <v>0</v>
      </c>
      <c r="AS46" s="514">
        <v>14949.48</v>
      </c>
      <c r="AT46" s="514">
        <v>0.02</v>
      </c>
    </row>
    <row r="47" spans="1:46" ht="32.25" thickBot="1">
      <c r="A47" s="133" t="s">
        <v>73</v>
      </c>
      <c r="B47" s="134" t="s">
        <v>53</v>
      </c>
      <c r="C47" s="645">
        <v>147414.88</v>
      </c>
      <c r="D47" s="512">
        <v>0.13</v>
      </c>
      <c r="E47" s="645">
        <v>147414.88</v>
      </c>
      <c r="F47" s="512">
        <v>0.13</v>
      </c>
      <c r="G47" s="645">
        <v>147414.88</v>
      </c>
      <c r="H47" s="512">
        <v>0.15</v>
      </c>
      <c r="I47" s="645">
        <v>147414.88</v>
      </c>
      <c r="J47" s="512">
        <v>0.15</v>
      </c>
      <c r="K47" s="645">
        <v>147414.88</v>
      </c>
      <c r="L47" s="512">
        <v>0.15</v>
      </c>
      <c r="M47" s="645">
        <v>147414.88</v>
      </c>
      <c r="N47" s="512">
        <v>0.15</v>
      </c>
      <c r="O47" s="645">
        <v>147414.88</v>
      </c>
      <c r="P47" s="512">
        <v>0.15</v>
      </c>
      <c r="Q47" s="514">
        <v>0</v>
      </c>
      <c r="R47" s="514">
        <v>0</v>
      </c>
      <c r="S47" s="514">
        <v>0</v>
      </c>
      <c r="T47" s="514">
        <v>0</v>
      </c>
      <c r="U47" s="514">
        <v>0</v>
      </c>
      <c r="V47" s="514">
        <v>0</v>
      </c>
      <c r="W47" s="514">
        <v>0</v>
      </c>
      <c r="X47" s="514">
        <v>0</v>
      </c>
      <c r="Y47" s="514">
        <v>0</v>
      </c>
      <c r="Z47" s="514">
        <v>0</v>
      </c>
      <c r="AA47" s="514">
        <v>0</v>
      </c>
      <c r="AB47" s="514">
        <v>0</v>
      </c>
      <c r="AC47" s="514">
        <v>0</v>
      </c>
      <c r="AD47" s="514">
        <v>0</v>
      </c>
      <c r="AE47" s="514">
        <v>0</v>
      </c>
      <c r="AF47" s="514">
        <v>0</v>
      </c>
      <c r="AG47" s="514">
        <v>0</v>
      </c>
      <c r="AH47" s="514">
        <v>0</v>
      </c>
      <c r="AI47" s="514">
        <v>0</v>
      </c>
      <c r="AJ47" s="514">
        <v>0</v>
      </c>
      <c r="AK47" s="514">
        <v>0</v>
      </c>
      <c r="AL47" s="514">
        <v>0</v>
      </c>
      <c r="AM47" s="514">
        <v>0</v>
      </c>
      <c r="AN47" s="514">
        <v>0</v>
      </c>
      <c r="AO47" s="514">
        <v>0</v>
      </c>
      <c r="AP47" s="514">
        <v>0</v>
      </c>
      <c r="AQ47" s="514">
        <v>0</v>
      </c>
      <c r="AR47" s="514">
        <v>0</v>
      </c>
      <c r="AS47" s="514">
        <v>54010.770000000004</v>
      </c>
      <c r="AT47" s="514">
        <v>0.05</v>
      </c>
    </row>
    <row r="48" spans="1:46" ht="32.25" thickBot="1">
      <c r="A48" s="122" t="s">
        <v>54</v>
      </c>
      <c r="B48" s="123" t="s">
        <v>79</v>
      </c>
      <c r="C48" s="653">
        <v>2642.74</v>
      </c>
      <c r="D48" s="512"/>
      <c r="E48" s="653">
        <v>2642.74</v>
      </c>
      <c r="F48" s="512"/>
      <c r="G48" s="653">
        <v>2642.74</v>
      </c>
      <c r="H48" s="512"/>
      <c r="I48" s="653">
        <v>2642.74</v>
      </c>
      <c r="J48" s="512"/>
      <c r="K48" s="653"/>
      <c r="L48" s="512"/>
      <c r="M48" s="653"/>
      <c r="N48" s="512"/>
      <c r="O48" s="653"/>
      <c r="P48" s="512"/>
      <c r="Q48" s="653"/>
      <c r="R48" s="512"/>
      <c r="S48" s="653"/>
      <c r="T48" s="512"/>
      <c r="U48" s="653"/>
      <c r="V48" s="512"/>
      <c r="W48" s="653"/>
      <c r="X48" s="512"/>
      <c r="Y48" s="653"/>
      <c r="Z48" s="512"/>
      <c r="AA48" s="653"/>
      <c r="AB48" s="512"/>
      <c r="AC48" s="653"/>
      <c r="AD48" s="512"/>
      <c r="AE48" s="653"/>
      <c r="AF48" s="512"/>
      <c r="AG48" s="653"/>
      <c r="AH48" s="512"/>
      <c r="AI48" s="653"/>
      <c r="AJ48" s="512"/>
      <c r="AK48" s="653"/>
      <c r="AL48" s="512"/>
      <c r="AM48" s="653"/>
      <c r="AN48" s="512"/>
      <c r="AO48" s="653"/>
      <c r="AP48" s="512"/>
      <c r="AQ48" s="653"/>
      <c r="AR48" s="512"/>
      <c r="AS48" s="653">
        <v>1409.73</v>
      </c>
      <c r="AT48" s="512"/>
    </row>
    <row r="49" spans="1:46" ht="32.25" thickBot="1">
      <c r="A49" s="135" t="s">
        <v>55</v>
      </c>
      <c r="B49" s="223" t="s">
        <v>80</v>
      </c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  <c r="AL49" s="514"/>
      <c r="AM49" s="514"/>
      <c r="AN49" s="514"/>
      <c r="AO49" s="514"/>
      <c r="AP49" s="514"/>
      <c r="AQ49" s="514"/>
      <c r="AR49" s="514"/>
      <c r="AS49" s="514"/>
      <c r="AT49" s="514"/>
    </row>
    <row r="50" spans="1:46" ht="16.5" thickBot="1">
      <c r="A50" s="221" t="s">
        <v>101</v>
      </c>
      <c r="B50" s="222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  <c r="R50" s="514"/>
      <c r="S50" s="514"/>
      <c r="T50" s="514"/>
      <c r="U50" s="514"/>
      <c r="V50" s="514"/>
      <c r="W50" s="514"/>
      <c r="X50" s="514"/>
      <c r="Y50" s="514"/>
      <c r="Z50" s="514"/>
      <c r="AA50" s="514"/>
      <c r="AB50" s="514"/>
      <c r="AC50" s="514"/>
      <c r="AD50" s="514"/>
      <c r="AE50" s="514"/>
      <c r="AF50" s="514"/>
      <c r="AG50" s="514"/>
      <c r="AH50" s="514"/>
      <c r="AI50" s="514"/>
      <c r="AJ50" s="514"/>
      <c r="AK50" s="514"/>
      <c r="AL50" s="514"/>
      <c r="AM50" s="514"/>
      <c r="AN50" s="514"/>
      <c r="AO50" s="514"/>
      <c r="AP50" s="514"/>
      <c r="AQ50" s="514"/>
      <c r="AR50" s="514"/>
      <c r="AS50" s="514"/>
      <c r="AT50" s="514"/>
    </row>
    <row r="51" spans="1:46" ht="15">
      <c r="A51" s="652" t="s">
        <v>110</v>
      </c>
      <c r="B51" s="652"/>
      <c r="C51" s="409">
        <v>3180.74</v>
      </c>
      <c r="D51" s="617">
        <v>0</v>
      </c>
      <c r="E51" s="409">
        <v>6361.48</v>
      </c>
      <c r="F51" s="617">
        <v>0</v>
      </c>
      <c r="G51" s="409">
        <v>9542.2099999999991</v>
      </c>
      <c r="H51" s="617">
        <v>0.01</v>
      </c>
      <c r="I51" s="405">
        <v>12722.95</v>
      </c>
      <c r="J51" s="617">
        <v>0.01</v>
      </c>
      <c r="K51" s="405">
        <v>15903.69</v>
      </c>
      <c r="L51" s="617">
        <v>0.02</v>
      </c>
      <c r="M51" s="405">
        <v>25445.9</v>
      </c>
      <c r="N51" s="617">
        <v>0.03</v>
      </c>
      <c r="O51" s="405">
        <v>28626.639999999999</v>
      </c>
      <c r="P51" s="617">
        <v>0.03</v>
      </c>
      <c r="Q51" s="405">
        <v>31807.38</v>
      </c>
      <c r="R51" s="617">
        <v>0.03</v>
      </c>
      <c r="S51" s="405">
        <v>34988.11</v>
      </c>
      <c r="T51" s="617">
        <v>0.04</v>
      </c>
      <c r="U51" s="405">
        <v>38168.85</v>
      </c>
      <c r="V51" s="617">
        <v>0.04</v>
      </c>
      <c r="W51" s="405">
        <v>47711.07</v>
      </c>
      <c r="X51" s="617">
        <v>0.05</v>
      </c>
      <c r="Y51" s="405">
        <v>50891.8</v>
      </c>
      <c r="Z51" s="617">
        <v>0.05</v>
      </c>
      <c r="AA51" s="405">
        <v>54072.54</v>
      </c>
      <c r="AB51" s="617">
        <v>0.05</v>
      </c>
      <c r="AC51" s="405">
        <v>57253.279999999999</v>
      </c>
      <c r="AD51" s="617">
        <v>0.06</v>
      </c>
      <c r="AE51" s="405">
        <v>60434.02</v>
      </c>
      <c r="AF51" s="617">
        <v>0.06</v>
      </c>
      <c r="AG51" s="405">
        <v>69976.23</v>
      </c>
      <c r="AH51" s="617">
        <v>7.0000000000000007E-2</v>
      </c>
      <c r="AI51" s="405">
        <v>73156.97</v>
      </c>
      <c r="AJ51" s="617">
        <v>7.0000000000000007E-2</v>
      </c>
      <c r="AK51" s="405">
        <v>76337.7</v>
      </c>
      <c r="AL51" s="617">
        <v>0.08</v>
      </c>
      <c r="AM51" s="405">
        <v>79518.44</v>
      </c>
      <c r="AN51" s="617">
        <v>0.08</v>
      </c>
      <c r="AO51" s="405">
        <v>82699.179999999993</v>
      </c>
      <c r="AP51" s="617">
        <v>0.08</v>
      </c>
      <c r="AQ51" s="405">
        <v>92241.39</v>
      </c>
      <c r="AR51" s="617">
        <v>0.09</v>
      </c>
      <c r="AS51" s="405">
        <v>95422.13</v>
      </c>
      <c r="AT51" s="617">
        <v>0.1</v>
      </c>
    </row>
    <row r="52" spans="1:46" ht="15">
      <c r="A52" s="652" t="s">
        <v>39</v>
      </c>
      <c r="B52" s="652"/>
      <c r="C52" s="409">
        <v>1468.03</v>
      </c>
      <c r="D52" s="617">
        <v>0</v>
      </c>
      <c r="E52" s="409">
        <v>2936.07</v>
      </c>
      <c r="F52" s="617">
        <v>0</v>
      </c>
      <c r="G52" s="409">
        <v>4404.1000000000004</v>
      </c>
      <c r="H52" s="617">
        <v>0</v>
      </c>
      <c r="I52" s="405">
        <v>5872.13</v>
      </c>
      <c r="J52" s="617">
        <v>0.01</v>
      </c>
      <c r="K52" s="405">
        <v>7340.16</v>
      </c>
      <c r="L52" s="617">
        <v>0.01</v>
      </c>
      <c r="M52" s="405">
        <v>11744.26</v>
      </c>
      <c r="N52" s="617">
        <v>0.01</v>
      </c>
      <c r="O52" s="405">
        <v>13212.3</v>
      </c>
      <c r="P52" s="617">
        <v>0.01</v>
      </c>
      <c r="Q52" s="405">
        <v>14680.33</v>
      </c>
      <c r="R52" s="617">
        <v>0.01</v>
      </c>
      <c r="S52" s="405">
        <v>16148.36</v>
      </c>
      <c r="T52" s="617">
        <v>0.02</v>
      </c>
      <c r="U52" s="405">
        <v>17616.39</v>
      </c>
      <c r="V52" s="617">
        <v>0.02</v>
      </c>
      <c r="W52" s="405">
        <v>22020.49</v>
      </c>
      <c r="X52" s="617">
        <v>0.02</v>
      </c>
      <c r="Y52" s="405">
        <v>23488.52</v>
      </c>
      <c r="Z52" s="617">
        <v>0.02</v>
      </c>
      <c r="AA52" s="405">
        <v>24956.560000000001</v>
      </c>
      <c r="AB52" s="617">
        <v>0.03</v>
      </c>
      <c r="AC52" s="405">
        <v>26424.59</v>
      </c>
      <c r="AD52" s="617">
        <v>0.03</v>
      </c>
      <c r="AE52" s="405">
        <v>27892.62</v>
      </c>
      <c r="AF52" s="617">
        <v>0.03</v>
      </c>
      <c r="AG52" s="405">
        <v>32296.720000000001</v>
      </c>
      <c r="AH52" s="617">
        <v>0.03</v>
      </c>
      <c r="AI52" s="405">
        <v>33764.75</v>
      </c>
      <c r="AJ52" s="617">
        <v>0.03</v>
      </c>
      <c r="AK52" s="405">
        <v>35232.79</v>
      </c>
      <c r="AL52" s="617">
        <v>0.04</v>
      </c>
      <c r="AM52" s="405">
        <v>36700.82</v>
      </c>
      <c r="AN52" s="617">
        <v>0.04</v>
      </c>
      <c r="AO52" s="405">
        <v>38168.85</v>
      </c>
      <c r="AP52" s="617">
        <v>0.04</v>
      </c>
      <c r="AQ52" s="405">
        <v>42572.95</v>
      </c>
      <c r="AR52" s="617">
        <v>0.04</v>
      </c>
      <c r="AS52" s="405">
        <v>44040.98</v>
      </c>
      <c r="AT52" s="617">
        <v>0.04</v>
      </c>
    </row>
    <row r="53" spans="1:46" ht="15" customHeight="1">
      <c r="A53" s="929" t="s">
        <v>95</v>
      </c>
      <c r="B53" s="930"/>
      <c r="C53" s="409">
        <v>2079.71</v>
      </c>
      <c r="D53" s="617">
        <v>0</v>
      </c>
      <c r="E53" s="409">
        <v>4159.43</v>
      </c>
      <c r="F53" s="617">
        <v>0</v>
      </c>
      <c r="G53" s="409">
        <v>6239.14</v>
      </c>
      <c r="H53" s="617">
        <v>0.01</v>
      </c>
      <c r="I53" s="405">
        <v>8318.85</v>
      </c>
      <c r="J53" s="617">
        <v>0.01</v>
      </c>
      <c r="K53" s="405">
        <v>10398.57</v>
      </c>
      <c r="L53" s="617">
        <v>0.01</v>
      </c>
      <c r="M53" s="405">
        <v>16637.7</v>
      </c>
      <c r="N53" s="617">
        <v>0.02</v>
      </c>
      <c r="O53" s="405">
        <v>18717.419999999998</v>
      </c>
      <c r="P53" s="617">
        <v>0.02</v>
      </c>
      <c r="Q53" s="405">
        <v>20797.13</v>
      </c>
      <c r="R53" s="617">
        <v>0.02</v>
      </c>
      <c r="S53" s="405">
        <v>22876.84</v>
      </c>
      <c r="T53" s="617">
        <v>0.02</v>
      </c>
      <c r="U53" s="405">
        <v>24956.560000000001</v>
      </c>
      <c r="V53" s="617">
        <v>0.03</v>
      </c>
      <c r="W53" s="405">
        <v>31195.7</v>
      </c>
      <c r="X53" s="617">
        <v>0.03</v>
      </c>
      <c r="Y53" s="405">
        <v>33275.410000000003</v>
      </c>
      <c r="Z53" s="617">
        <v>0.03</v>
      </c>
      <c r="AA53" s="405">
        <v>35355.120000000003</v>
      </c>
      <c r="AB53" s="617">
        <v>0.04</v>
      </c>
      <c r="AC53" s="405">
        <v>37434.839999999997</v>
      </c>
      <c r="AD53" s="617">
        <v>0.04</v>
      </c>
      <c r="AE53" s="405">
        <v>39514.550000000003</v>
      </c>
      <c r="AF53" s="617">
        <v>0.04</v>
      </c>
      <c r="AG53" s="405">
        <v>45753.69</v>
      </c>
      <c r="AH53" s="617">
        <v>0.05</v>
      </c>
      <c r="AI53" s="405">
        <v>47833.4</v>
      </c>
      <c r="AJ53" s="617">
        <v>0.05</v>
      </c>
      <c r="AK53" s="405">
        <v>49913.11</v>
      </c>
      <c r="AL53" s="617">
        <v>0.05</v>
      </c>
      <c r="AM53" s="405">
        <v>51992.83</v>
      </c>
      <c r="AN53" s="617">
        <v>0.05</v>
      </c>
      <c r="AO53" s="405">
        <v>54072.54</v>
      </c>
      <c r="AP53" s="617">
        <v>0.05</v>
      </c>
      <c r="AQ53" s="405">
        <v>60311.68</v>
      </c>
      <c r="AR53" s="617">
        <v>0.06</v>
      </c>
      <c r="AS53" s="405">
        <v>62391.39</v>
      </c>
      <c r="AT53" s="617">
        <v>0.06</v>
      </c>
    </row>
    <row r="54" spans="1:46" ht="15">
      <c r="A54" s="929" t="s">
        <v>112</v>
      </c>
      <c r="B54" s="930"/>
      <c r="C54" s="405">
        <v>16991.12</v>
      </c>
      <c r="D54" s="617">
        <v>0.02</v>
      </c>
      <c r="E54" s="405">
        <v>17670.77</v>
      </c>
      <c r="F54" s="617">
        <v>0.02</v>
      </c>
      <c r="G54" s="405">
        <v>18350.41</v>
      </c>
      <c r="H54" s="617">
        <v>0.02</v>
      </c>
      <c r="I54" s="405">
        <v>19030.05</v>
      </c>
      <c r="J54" s="617">
        <v>0.02</v>
      </c>
      <c r="K54" s="405">
        <v>19709.7</v>
      </c>
      <c r="L54" s="617">
        <v>0.02</v>
      </c>
      <c r="M54" s="405">
        <v>21748.63</v>
      </c>
      <c r="N54" s="617">
        <v>0.02</v>
      </c>
      <c r="O54" s="405">
        <v>22428.28</v>
      </c>
      <c r="P54" s="617">
        <v>0.02</v>
      </c>
      <c r="Q54" s="405">
        <v>23107.919999999998</v>
      </c>
      <c r="R54" s="617">
        <v>0.02</v>
      </c>
      <c r="S54" s="405">
        <v>23787.57</v>
      </c>
      <c r="T54" s="617">
        <v>0.02</v>
      </c>
      <c r="U54" s="405">
        <v>24467.21</v>
      </c>
      <c r="V54" s="617">
        <v>0.02</v>
      </c>
      <c r="W54" s="405">
        <v>26506.15</v>
      </c>
      <c r="X54" s="617">
        <v>0.03</v>
      </c>
      <c r="Y54" s="405">
        <v>27185.79</v>
      </c>
      <c r="Z54" s="617">
        <v>0.03</v>
      </c>
      <c r="AA54" s="405">
        <v>27865.439999999999</v>
      </c>
      <c r="AB54" s="617">
        <v>0.03</v>
      </c>
      <c r="AC54" s="405">
        <v>28545.08</v>
      </c>
      <c r="AD54" s="617">
        <v>0.03</v>
      </c>
      <c r="AE54" s="405">
        <v>29224.73</v>
      </c>
      <c r="AF54" s="617">
        <v>0.03</v>
      </c>
      <c r="AG54" s="405">
        <v>31263.66</v>
      </c>
      <c r="AH54" s="617">
        <v>0.03</v>
      </c>
      <c r="AI54" s="405">
        <v>31943.31</v>
      </c>
      <c r="AJ54" s="617">
        <v>0.03</v>
      </c>
      <c r="AK54" s="405">
        <v>32622.95</v>
      </c>
      <c r="AL54" s="617">
        <v>0.03</v>
      </c>
      <c r="AM54" s="405">
        <v>33302.6</v>
      </c>
      <c r="AN54" s="617">
        <v>0.03</v>
      </c>
      <c r="AO54" s="405">
        <v>33982.239999999998</v>
      </c>
      <c r="AP54" s="617">
        <v>0.03</v>
      </c>
      <c r="AQ54" s="405">
        <v>36021.17</v>
      </c>
      <c r="AR54" s="617">
        <v>0.04</v>
      </c>
      <c r="AS54" s="405">
        <v>36700.82</v>
      </c>
      <c r="AT54" s="617">
        <v>0.04</v>
      </c>
    </row>
    <row r="55" spans="1:46" thickBot="1">
      <c r="A55" s="925" t="s">
        <v>58</v>
      </c>
      <c r="B55" s="925"/>
      <c r="C55" s="409">
        <v>172.41</v>
      </c>
      <c r="D55" s="617">
        <v>0</v>
      </c>
      <c r="E55" s="409">
        <v>197.04</v>
      </c>
      <c r="F55" s="617">
        <v>0</v>
      </c>
      <c r="G55" s="409">
        <v>197.86</v>
      </c>
      <c r="H55" s="617">
        <v>0</v>
      </c>
      <c r="I55" s="405">
        <v>198.67</v>
      </c>
      <c r="J55" s="617">
        <v>0</v>
      </c>
      <c r="K55" s="405">
        <v>199.49</v>
      </c>
      <c r="L55" s="617">
        <v>0</v>
      </c>
      <c r="M55" s="405">
        <v>201.93</v>
      </c>
      <c r="N55" s="617">
        <v>0</v>
      </c>
      <c r="O55" s="405">
        <v>202.75</v>
      </c>
      <c r="P55" s="617">
        <v>0</v>
      </c>
      <c r="Q55" s="405">
        <v>203.56</v>
      </c>
      <c r="R55" s="617">
        <v>0</v>
      </c>
      <c r="S55" s="405">
        <v>204.38</v>
      </c>
      <c r="T55" s="617">
        <v>0</v>
      </c>
      <c r="U55" s="405">
        <v>205.2</v>
      </c>
      <c r="V55" s="617">
        <v>0</v>
      </c>
      <c r="W55" s="405">
        <v>207.64</v>
      </c>
      <c r="X55" s="617">
        <v>0</v>
      </c>
      <c r="Y55" s="405">
        <v>232.92</v>
      </c>
      <c r="Z55" s="617">
        <v>0</v>
      </c>
      <c r="AA55" s="405">
        <v>253.31</v>
      </c>
      <c r="AB55" s="617">
        <v>0</v>
      </c>
      <c r="AC55" s="405">
        <v>273.7</v>
      </c>
      <c r="AD55" s="617">
        <v>0</v>
      </c>
      <c r="AE55" s="405">
        <v>351.18</v>
      </c>
      <c r="AF55" s="617">
        <v>0</v>
      </c>
      <c r="AG55" s="405">
        <v>583.62</v>
      </c>
      <c r="AH55" s="617">
        <v>0</v>
      </c>
      <c r="AI55" s="405">
        <v>661.1</v>
      </c>
      <c r="AJ55" s="617">
        <v>0</v>
      </c>
      <c r="AK55" s="405">
        <v>738.58</v>
      </c>
      <c r="AL55" s="617">
        <v>0</v>
      </c>
      <c r="AM55" s="405">
        <v>816.06</v>
      </c>
      <c r="AN55" s="617">
        <v>0</v>
      </c>
      <c r="AO55" s="405">
        <v>77.48</v>
      </c>
      <c r="AP55" s="617">
        <v>0</v>
      </c>
      <c r="AQ55" s="405">
        <v>0</v>
      </c>
      <c r="AR55" s="617">
        <v>0</v>
      </c>
      <c r="AS55" s="405">
        <v>0</v>
      </c>
      <c r="AT55" s="617">
        <v>0</v>
      </c>
    </row>
    <row r="56" spans="1:46" ht="20.25" thickBot="1">
      <c r="A56" s="122" t="s">
        <v>130</v>
      </c>
      <c r="B56" s="447" t="s">
        <v>106</v>
      </c>
      <c r="C56" s="578">
        <v>34000</v>
      </c>
      <c r="D56" s="578">
        <v>0.04</v>
      </c>
      <c r="E56" s="578">
        <v>34000</v>
      </c>
      <c r="F56" s="578">
        <v>0.04</v>
      </c>
      <c r="G56" s="578">
        <v>34000</v>
      </c>
      <c r="H56" s="578">
        <v>0.04</v>
      </c>
      <c r="I56" s="578">
        <v>34000</v>
      </c>
      <c r="J56" s="578">
        <v>0.03</v>
      </c>
      <c r="K56" s="578">
        <v>34000</v>
      </c>
      <c r="L56" s="578">
        <v>0.03</v>
      </c>
      <c r="M56" s="578">
        <v>34000</v>
      </c>
      <c r="N56" s="578">
        <v>0.03</v>
      </c>
      <c r="O56" s="578">
        <v>34000</v>
      </c>
      <c r="P56" s="578">
        <v>0.03</v>
      </c>
      <c r="Q56" s="578">
        <v>34000</v>
      </c>
      <c r="R56" s="578">
        <v>0.03</v>
      </c>
      <c r="S56" s="578">
        <v>34000</v>
      </c>
      <c r="T56" s="578">
        <v>0.03</v>
      </c>
      <c r="U56" s="578">
        <v>34000</v>
      </c>
      <c r="V56" s="578">
        <v>0.03</v>
      </c>
      <c r="W56" s="578">
        <v>34000</v>
      </c>
      <c r="X56" s="578">
        <v>0.03</v>
      </c>
      <c r="Y56" s="578">
        <v>34000</v>
      </c>
      <c r="Z56" s="578">
        <v>0.03</v>
      </c>
      <c r="AA56" s="578">
        <v>34000</v>
      </c>
      <c r="AB56" s="578">
        <v>0.03</v>
      </c>
      <c r="AC56" s="578">
        <v>34000</v>
      </c>
      <c r="AD56" s="578">
        <v>0.03</v>
      </c>
      <c r="AE56" s="578">
        <v>34000</v>
      </c>
      <c r="AF56" s="578">
        <v>0.03</v>
      </c>
      <c r="AG56" s="578">
        <v>34000</v>
      </c>
      <c r="AH56" s="578">
        <v>0.03</v>
      </c>
      <c r="AI56" s="578">
        <v>34000</v>
      </c>
      <c r="AJ56" s="578">
        <v>0.03</v>
      </c>
      <c r="AK56" s="578">
        <v>34000</v>
      </c>
      <c r="AL56" s="578">
        <v>0.03</v>
      </c>
      <c r="AM56" s="578">
        <v>34000</v>
      </c>
      <c r="AN56" s="578">
        <v>0.04</v>
      </c>
      <c r="AO56" s="578">
        <v>34000</v>
      </c>
      <c r="AP56" s="578">
        <v>0.04</v>
      </c>
      <c r="AQ56" s="578">
        <v>34000</v>
      </c>
      <c r="AR56" s="578">
        <v>0.03</v>
      </c>
      <c r="AS56" s="514"/>
      <c r="AT56" s="514"/>
    </row>
    <row r="57" spans="1:46">
      <c r="A57" s="655" t="s">
        <v>39</v>
      </c>
      <c r="B57" s="658" t="s">
        <v>114</v>
      </c>
      <c r="C57" s="657"/>
      <c r="D57" s="656"/>
      <c r="E57" s="656"/>
      <c r="F57" s="656"/>
      <c r="G57" s="656"/>
      <c r="H57" s="656"/>
      <c r="I57" s="656"/>
      <c r="J57" s="656"/>
      <c r="K57" s="656"/>
      <c r="L57" s="656"/>
      <c r="M57" s="656"/>
      <c r="N57" s="656"/>
      <c r="O57" s="656"/>
      <c r="P57" s="656"/>
      <c r="Q57" s="582">
        <v>198442.8</v>
      </c>
      <c r="R57" s="656">
        <v>0.2</v>
      </c>
      <c r="S57" s="582">
        <v>198442.8</v>
      </c>
      <c r="T57" s="656">
        <v>0.2</v>
      </c>
      <c r="U57" s="514"/>
      <c r="V57" s="514"/>
      <c r="W57" s="514"/>
      <c r="X57" s="514"/>
      <c r="Y57" s="514"/>
      <c r="Z57" s="514"/>
      <c r="AA57" s="514"/>
      <c r="AB57" s="514"/>
      <c r="AC57" s="514"/>
      <c r="AD57" s="514"/>
      <c r="AE57" s="514"/>
      <c r="AF57" s="514"/>
      <c r="AG57" s="514"/>
      <c r="AH57" s="514"/>
      <c r="AI57" s="514"/>
      <c r="AJ57" s="514"/>
      <c r="AK57" s="514"/>
      <c r="AL57" s="514"/>
      <c r="AM57" s="514"/>
      <c r="AN57" s="514"/>
      <c r="AO57" s="514"/>
      <c r="AP57" s="514"/>
      <c r="AQ57" s="514"/>
      <c r="AR57" s="514"/>
      <c r="AS57" s="514"/>
      <c r="AT57" s="514"/>
    </row>
    <row r="58" spans="1:46" ht="16.5" thickBot="1">
      <c r="A58" s="893"/>
      <c r="B58" s="894"/>
      <c r="C58" s="426">
        <f t="shared" ref="C58:H58" si="28">SUM(C34:C56)</f>
        <v>6933781.6900000004</v>
      </c>
      <c r="D58" s="426">
        <f t="shared" si="28"/>
        <v>6.9699999999999989</v>
      </c>
      <c r="E58" s="426">
        <f t="shared" si="28"/>
        <v>6937647.5899999999</v>
      </c>
      <c r="F58" s="426">
        <f t="shared" si="28"/>
        <v>6.9699999999999989</v>
      </c>
      <c r="G58" s="426">
        <f t="shared" si="28"/>
        <v>6841689.629999999</v>
      </c>
      <c r="H58" s="426">
        <f t="shared" si="28"/>
        <v>6.9099999999999993</v>
      </c>
      <c r="I58" s="426">
        <f t="shared" ref="I58:N58" si="29">SUM(I34:I56)</f>
        <v>6827437.1999999983</v>
      </c>
      <c r="J58" s="426">
        <f t="shared" si="29"/>
        <v>6.89</v>
      </c>
      <c r="K58" s="426">
        <f t="shared" si="29"/>
        <v>6830012.4500000011</v>
      </c>
      <c r="L58" s="426">
        <f t="shared" si="29"/>
        <v>6.8999999999999995</v>
      </c>
      <c r="M58" s="426">
        <f t="shared" si="29"/>
        <v>6840638.6099999994</v>
      </c>
      <c r="N58" s="426">
        <f t="shared" si="29"/>
        <v>6.9</v>
      </c>
      <c r="O58" s="426">
        <f>SUM(O34:O56)</f>
        <v>6849807.7999999998</v>
      </c>
      <c r="P58" s="426">
        <f>SUM(P34:P56)</f>
        <v>6.91</v>
      </c>
      <c r="Q58" s="426">
        <f t="shared" ref="Q58:X58" si="30">SUM(Q34:Q57)</f>
        <v>6904377.7499999991</v>
      </c>
      <c r="R58" s="426">
        <f t="shared" si="30"/>
        <v>6.96</v>
      </c>
      <c r="S58" s="426">
        <f t="shared" si="30"/>
        <v>6907919.8200000003</v>
      </c>
      <c r="T58" s="426">
        <f t="shared" si="30"/>
        <v>6.9599999999999982</v>
      </c>
      <c r="U58" s="426">
        <f t="shared" si="30"/>
        <v>6713019.0799999991</v>
      </c>
      <c r="V58" s="426">
        <f t="shared" si="30"/>
        <v>6.7499999999999991</v>
      </c>
      <c r="W58" s="426">
        <f t="shared" si="30"/>
        <v>6723645.2800000003</v>
      </c>
      <c r="X58" s="426">
        <f t="shared" si="30"/>
        <v>6.76</v>
      </c>
      <c r="Y58" s="426">
        <f t="shared" ref="Y58:AF58" si="31">SUM(Y34:Y57)</f>
        <v>6727211.7899999991</v>
      </c>
      <c r="Z58" s="426">
        <f t="shared" si="31"/>
        <v>6.76</v>
      </c>
      <c r="AA58" s="426">
        <f t="shared" si="31"/>
        <v>6738748.9100000001</v>
      </c>
      <c r="AB58" s="426">
        <f t="shared" si="31"/>
        <v>6.8</v>
      </c>
      <c r="AC58" s="426">
        <f t="shared" si="31"/>
        <v>6742310.5500000007</v>
      </c>
      <c r="AD58" s="426">
        <f t="shared" si="31"/>
        <v>6.79</v>
      </c>
      <c r="AE58" s="426">
        <f t="shared" si="31"/>
        <v>6745929.2700000005</v>
      </c>
      <c r="AF58" s="426">
        <f t="shared" si="31"/>
        <v>6.79</v>
      </c>
      <c r="AG58" s="426">
        <f t="shared" ref="AG58:AL58" si="32">SUM(AG34:AG57)</f>
        <v>6756785.4500000011</v>
      </c>
      <c r="AH58" s="426">
        <f t="shared" si="32"/>
        <v>6.7900000000000009</v>
      </c>
      <c r="AI58" s="426">
        <f t="shared" si="32"/>
        <v>6760404.1699999999</v>
      </c>
      <c r="AJ58" s="426">
        <f t="shared" si="32"/>
        <v>6.7900000000000009</v>
      </c>
      <c r="AK58" s="426">
        <f t="shared" si="32"/>
        <v>6764022.8900000015</v>
      </c>
      <c r="AL58" s="426">
        <f t="shared" si="32"/>
        <v>6.7900000000000009</v>
      </c>
      <c r="AM58" s="426">
        <f t="shared" ref="AM58:AR58" si="33">SUM(AM34:AM57)</f>
        <v>6767641.6299999999</v>
      </c>
      <c r="AN58" s="426">
        <f t="shared" si="33"/>
        <v>6.7999999999999989</v>
      </c>
      <c r="AO58" s="426">
        <f t="shared" si="33"/>
        <v>6770444.290000001</v>
      </c>
      <c r="AP58" s="426">
        <f t="shared" si="33"/>
        <v>6.7999999999999989</v>
      </c>
      <c r="AQ58" s="426">
        <f t="shared" si="33"/>
        <v>6780990.5300000003</v>
      </c>
      <c r="AR58" s="426">
        <f t="shared" si="33"/>
        <v>6.7899999999999991</v>
      </c>
      <c r="AS58" s="426">
        <f>SUM(AS34:AS57)</f>
        <v>6807321.7700000005</v>
      </c>
      <c r="AT58" s="426">
        <f>SUM(AT34:AT57)</f>
        <v>6.8299999999999983</v>
      </c>
    </row>
    <row r="59" spans="1:46">
      <c r="B59" s="142" t="s">
        <v>59</v>
      </c>
      <c r="C59" s="427">
        <f t="shared" ref="C59:H59" si="34">C11+C16</f>
        <v>59482253.849999994</v>
      </c>
      <c r="D59" s="522">
        <f t="shared" si="34"/>
        <v>59.829999999999991</v>
      </c>
      <c r="E59" s="427">
        <f t="shared" si="34"/>
        <v>59608707.519999996</v>
      </c>
      <c r="F59" s="522">
        <f t="shared" si="34"/>
        <v>59.900000000000006</v>
      </c>
      <c r="G59" s="427">
        <f t="shared" si="34"/>
        <v>59594191.159999996</v>
      </c>
      <c r="H59" s="522">
        <f t="shared" si="34"/>
        <v>60.19</v>
      </c>
      <c r="I59" s="427">
        <f t="shared" ref="I59:N59" si="35">I11+I16</f>
        <v>59617293.159999989</v>
      </c>
      <c r="J59" s="522">
        <f t="shared" si="35"/>
        <v>60.19</v>
      </c>
      <c r="K59" s="427">
        <f t="shared" si="35"/>
        <v>59634316.770000003</v>
      </c>
      <c r="L59" s="522">
        <f t="shared" si="35"/>
        <v>60.19</v>
      </c>
      <c r="M59" s="427">
        <f t="shared" si="35"/>
        <v>59723664.50999999</v>
      </c>
      <c r="N59" s="522">
        <f t="shared" si="35"/>
        <v>60.219999999999992</v>
      </c>
      <c r="O59" s="427">
        <f t="shared" ref="O59:T59" si="36">O11+O16</f>
        <v>59741345.179999992</v>
      </c>
      <c r="P59" s="522">
        <f t="shared" si="36"/>
        <v>60.22</v>
      </c>
      <c r="Q59" s="427">
        <f t="shared" si="36"/>
        <v>59566766.25</v>
      </c>
      <c r="R59" s="522">
        <f t="shared" si="36"/>
        <v>60.019999999999996</v>
      </c>
      <c r="S59" s="427">
        <f t="shared" si="36"/>
        <v>59593532.609999999</v>
      </c>
      <c r="T59" s="522">
        <f t="shared" si="36"/>
        <v>60.03</v>
      </c>
      <c r="U59" s="427">
        <f t="shared" ref="U59:Z59" si="37">U11+U16</f>
        <v>59694385.889999993</v>
      </c>
      <c r="V59" s="522">
        <f t="shared" si="37"/>
        <v>60.069999999999993</v>
      </c>
      <c r="W59" s="427">
        <f t="shared" si="37"/>
        <v>59725844.009999998</v>
      </c>
      <c r="X59" s="522">
        <f t="shared" si="37"/>
        <v>60.07</v>
      </c>
      <c r="Y59" s="427">
        <f t="shared" si="37"/>
        <v>59777280.469999999</v>
      </c>
      <c r="Z59" s="522">
        <f t="shared" si="37"/>
        <v>60.08</v>
      </c>
      <c r="AA59" s="427">
        <f t="shared" ref="AA59:AF59" si="38">AA11+AA16</f>
        <v>59103681.979999997</v>
      </c>
      <c r="AB59" s="522">
        <f t="shared" si="38"/>
        <v>59.52</v>
      </c>
      <c r="AC59" s="427">
        <f t="shared" si="38"/>
        <v>59130301.909999996</v>
      </c>
      <c r="AD59" s="522">
        <f t="shared" si="38"/>
        <v>59.52</v>
      </c>
      <c r="AE59" s="427">
        <f t="shared" si="38"/>
        <v>59204587.979999997</v>
      </c>
      <c r="AF59" s="522">
        <f t="shared" si="38"/>
        <v>59.540000000000006</v>
      </c>
      <c r="AG59" s="427">
        <f t="shared" ref="AG59:AL59" si="39">AG11+AG16</f>
        <v>59259105.150000006</v>
      </c>
      <c r="AH59" s="522">
        <f t="shared" si="39"/>
        <v>59.569999999999993</v>
      </c>
      <c r="AI59" s="427">
        <f t="shared" si="39"/>
        <v>59282347.130000003</v>
      </c>
      <c r="AJ59" s="522">
        <f t="shared" si="39"/>
        <v>59.570000000000007</v>
      </c>
      <c r="AK59" s="427">
        <f t="shared" si="39"/>
        <v>59332664.780000009</v>
      </c>
      <c r="AL59" s="522">
        <f t="shared" si="39"/>
        <v>59.59</v>
      </c>
      <c r="AM59" s="427">
        <f t="shared" ref="AM59:AR59" si="40">AM11+AM16</f>
        <v>59266330.419999994</v>
      </c>
      <c r="AN59" s="522">
        <f t="shared" si="40"/>
        <v>59.570000000000007</v>
      </c>
      <c r="AO59" s="427">
        <f t="shared" si="40"/>
        <v>59353039.829999998</v>
      </c>
      <c r="AP59" s="522">
        <f t="shared" si="40"/>
        <v>59.6</v>
      </c>
      <c r="AQ59" s="427">
        <f t="shared" si="40"/>
        <v>59534145.830000006</v>
      </c>
      <c r="AR59" s="522">
        <f t="shared" si="40"/>
        <v>59.669999999999987</v>
      </c>
      <c r="AS59" s="427">
        <f>AS11+AS16</f>
        <v>59454977.420000002</v>
      </c>
      <c r="AT59" s="522">
        <f>AT11+AT16</f>
        <v>59.62</v>
      </c>
    </row>
    <row r="60" spans="1:46">
      <c r="A60" s="145"/>
      <c r="B60" s="145" t="s">
        <v>123</v>
      </c>
      <c r="C60" s="429">
        <f t="shared" ref="C60:H60" si="41">C31</f>
        <v>26002966.899999999</v>
      </c>
      <c r="D60" s="523">
        <f t="shared" si="41"/>
        <v>26.150000000000002</v>
      </c>
      <c r="E60" s="429">
        <f t="shared" si="41"/>
        <v>25969685.170000002</v>
      </c>
      <c r="F60" s="523">
        <f t="shared" si="41"/>
        <v>26.09</v>
      </c>
      <c r="G60" s="429">
        <f t="shared" si="41"/>
        <v>25568766.259999998</v>
      </c>
      <c r="H60" s="523">
        <f t="shared" si="41"/>
        <v>25.82</v>
      </c>
      <c r="I60" s="429">
        <f t="shared" ref="I60:N60" si="42">I31</f>
        <v>25595584.170000002</v>
      </c>
      <c r="J60" s="523">
        <f t="shared" si="42"/>
        <v>25.839999999999996</v>
      </c>
      <c r="K60" s="429">
        <f t="shared" si="42"/>
        <v>25610266.259999998</v>
      </c>
      <c r="L60" s="523">
        <f t="shared" si="42"/>
        <v>25.849999999999998</v>
      </c>
      <c r="M60" s="429">
        <f t="shared" si="42"/>
        <v>25610266.259999998</v>
      </c>
      <c r="N60" s="523">
        <f t="shared" si="42"/>
        <v>25.82</v>
      </c>
      <c r="O60" s="429">
        <f t="shared" ref="O60:T60" si="43">O31</f>
        <v>25605346.780000001</v>
      </c>
      <c r="P60" s="523">
        <f t="shared" si="43"/>
        <v>25.810000000000002</v>
      </c>
      <c r="Q60" s="429">
        <f t="shared" si="43"/>
        <v>25763308.440000001</v>
      </c>
      <c r="R60" s="523">
        <f t="shared" si="43"/>
        <v>25.96</v>
      </c>
      <c r="S60" s="429">
        <f t="shared" si="43"/>
        <v>25764456.440000001</v>
      </c>
      <c r="T60" s="523">
        <f t="shared" si="43"/>
        <v>25.949999999999996</v>
      </c>
      <c r="U60" s="429">
        <f t="shared" ref="U60:Z60" si="44">U31</f>
        <v>25963896.439999998</v>
      </c>
      <c r="V60" s="523">
        <f t="shared" si="44"/>
        <v>26.129999999999995</v>
      </c>
      <c r="W60" s="429">
        <f t="shared" si="44"/>
        <v>25963896.439999998</v>
      </c>
      <c r="X60" s="523">
        <f t="shared" si="44"/>
        <v>26.119999999999997</v>
      </c>
      <c r="Y60" s="429">
        <f t="shared" si="44"/>
        <v>25984996.440000001</v>
      </c>
      <c r="Z60" s="523">
        <f t="shared" si="44"/>
        <v>26.119999999999997</v>
      </c>
      <c r="AA60" s="429">
        <f t="shared" ref="AA60:AF60" si="45">AA31</f>
        <v>26459575.48</v>
      </c>
      <c r="AB60" s="523">
        <f t="shared" si="45"/>
        <v>26.64</v>
      </c>
      <c r="AC60" s="429">
        <f t="shared" si="45"/>
        <v>26465226.43</v>
      </c>
      <c r="AD60" s="523">
        <f t="shared" si="45"/>
        <v>26.64</v>
      </c>
      <c r="AE60" s="429">
        <f t="shared" si="45"/>
        <v>26465326.43</v>
      </c>
      <c r="AF60" s="523">
        <f t="shared" si="45"/>
        <v>26.619999999999997</v>
      </c>
      <c r="AG60" s="429">
        <f t="shared" ref="AG60:AL60" si="46">AG31</f>
        <v>26465326.43</v>
      </c>
      <c r="AH60" s="523">
        <f t="shared" si="46"/>
        <v>26.6</v>
      </c>
      <c r="AI60" s="429">
        <f t="shared" si="46"/>
        <v>26465326.43</v>
      </c>
      <c r="AJ60" s="523">
        <f t="shared" si="46"/>
        <v>26.6</v>
      </c>
      <c r="AK60" s="429">
        <f t="shared" si="46"/>
        <v>26465326.43</v>
      </c>
      <c r="AL60" s="523">
        <f t="shared" si="46"/>
        <v>26.58</v>
      </c>
      <c r="AM60" s="429">
        <f t="shared" ref="AM60:AR60" si="47">AM31</f>
        <v>26454190.370000001</v>
      </c>
      <c r="AN60" s="523">
        <f t="shared" si="47"/>
        <v>26.590000000000003</v>
      </c>
      <c r="AO60" s="429">
        <f t="shared" si="47"/>
        <v>26455010.530000001</v>
      </c>
      <c r="AP60" s="523">
        <f t="shared" si="47"/>
        <v>26.57</v>
      </c>
      <c r="AQ60" s="429">
        <f t="shared" si="47"/>
        <v>26455088.399999999</v>
      </c>
      <c r="AR60" s="523">
        <f t="shared" si="47"/>
        <v>26.519999999999996</v>
      </c>
      <c r="AS60" s="429">
        <f>AS31</f>
        <v>26447872.969999999</v>
      </c>
      <c r="AT60" s="523">
        <f>AT31</f>
        <v>26.53</v>
      </c>
    </row>
    <row r="61" spans="1:46">
      <c r="B61" s="145" t="s">
        <v>124</v>
      </c>
      <c r="C61" s="429">
        <f t="shared" ref="C61:H61" si="48">C22</f>
        <v>7005983.7000000002</v>
      </c>
      <c r="D61" s="523">
        <f t="shared" si="48"/>
        <v>7.05</v>
      </c>
      <c r="E61" s="429">
        <f t="shared" si="48"/>
        <v>7005983.7000000002</v>
      </c>
      <c r="F61" s="523">
        <f t="shared" si="48"/>
        <v>7.04</v>
      </c>
      <c r="G61" s="429">
        <f t="shared" si="48"/>
        <v>7005983.7000000002</v>
      </c>
      <c r="H61" s="523">
        <f t="shared" si="48"/>
        <v>7.08</v>
      </c>
      <c r="I61" s="429">
        <f t="shared" ref="I61:N61" si="49">I22</f>
        <v>7005983.7000000002</v>
      </c>
      <c r="J61" s="523">
        <f t="shared" si="49"/>
        <v>7.08</v>
      </c>
      <c r="K61" s="429">
        <f t="shared" si="49"/>
        <v>7005983.7000000002</v>
      </c>
      <c r="L61" s="523">
        <f t="shared" si="49"/>
        <v>7.07</v>
      </c>
      <c r="M61" s="429">
        <f t="shared" si="49"/>
        <v>7005983.7000000002</v>
      </c>
      <c r="N61" s="523">
        <f t="shared" si="49"/>
        <v>7.06</v>
      </c>
      <c r="O61" s="429">
        <f t="shared" ref="O61:T61" si="50">O22</f>
        <v>7005983.7000000002</v>
      </c>
      <c r="P61" s="523">
        <f t="shared" si="50"/>
        <v>7.06</v>
      </c>
      <c r="Q61" s="429">
        <f t="shared" si="50"/>
        <v>7005983.7000000002</v>
      </c>
      <c r="R61" s="523">
        <f t="shared" si="50"/>
        <v>7.06</v>
      </c>
      <c r="S61" s="429">
        <f t="shared" si="50"/>
        <v>7005983.7000000002</v>
      </c>
      <c r="T61" s="523">
        <f t="shared" si="50"/>
        <v>7.06</v>
      </c>
      <c r="U61" s="429">
        <f t="shared" ref="U61:Z61" si="51">U22</f>
        <v>7005983.7000000002</v>
      </c>
      <c r="V61" s="523">
        <f t="shared" si="51"/>
        <v>7.05</v>
      </c>
      <c r="W61" s="429">
        <f t="shared" si="51"/>
        <v>7005983.7000000002</v>
      </c>
      <c r="X61" s="523">
        <f t="shared" si="51"/>
        <v>7.05</v>
      </c>
      <c r="Y61" s="429">
        <f t="shared" si="51"/>
        <v>7005983.7000000002</v>
      </c>
      <c r="Z61" s="523">
        <f t="shared" si="51"/>
        <v>7.04</v>
      </c>
      <c r="AA61" s="429">
        <f t="shared" ref="AA61:AF61" si="52">AA22</f>
        <v>7005983.7000000002</v>
      </c>
      <c r="AB61" s="523">
        <f t="shared" si="52"/>
        <v>7.04</v>
      </c>
      <c r="AC61" s="429">
        <f t="shared" si="52"/>
        <v>7005983.7000000002</v>
      </c>
      <c r="AD61" s="523">
        <f t="shared" si="52"/>
        <v>7.05</v>
      </c>
      <c r="AE61" s="429">
        <f t="shared" si="52"/>
        <v>7005983.7000000002</v>
      </c>
      <c r="AF61" s="523">
        <f t="shared" si="52"/>
        <v>7.05</v>
      </c>
      <c r="AG61" s="429">
        <f t="shared" ref="AG61:AL61" si="53">AG22</f>
        <v>7005983.7000000002</v>
      </c>
      <c r="AH61" s="523">
        <f t="shared" si="53"/>
        <v>7.04</v>
      </c>
      <c r="AI61" s="429">
        <f t="shared" si="53"/>
        <v>7005983.7000000002</v>
      </c>
      <c r="AJ61" s="523">
        <f t="shared" si="53"/>
        <v>7.04</v>
      </c>
      <c r="AK61" s="429">
        <f t="shared" si="53"/>
        <v>7005983.7000000002</v>
      </c>
      <c r="AL61" s="523">
        <f t="shared" si="53"/>
        <v>7.04</v>
      </c>
      <c r="AM61" s="429">
        <f t="shared" ref="AM61:AR61" si="54">AM22</f>
        <v>7005983.7000000002</v>
      </c>
      <c r="AN61" s="523">
        <f t="shared" si="54"/>
        <v>7.04</v>
      </c>
      <c r="AO61" s="429">
        <f t="shared" si="54"/>
        <v>7005983.7000000002</v>
      </c>
      <c r="AP61" s="523">
        <f t="shared" si="54"/>
        <v>7.03</v>
      </c>
      <c r="AQ61" s="429">
        <f t="shared" si="54"/>
        <v>7005983.7000000002</v>
      </c>
      <c r="AR61" s="523">
        <f t="shared" si="54"/>
        <v>7.0200000000000005</v>
      </c>
      <c r="AS61" s="429">
        <f>AS22</f>
        <v>7005983.7000000002</v>
      </c>
      <c r="AT61" s="523">
        <f>AT22</f>
        <v>7.0200000000000005</v>
      </c>
    </row>
    <row r="62" spans="1:46">
      <c r="B62" s="145" t="s">
        <v>62</v>
      </c>
      <c r="C62" s="429"/>
      <c r="D62" s="523"/>
      <c r="E62" s="429"/>
      <c r="F62" s="523"/>
      <c r="G62" s="429"/>
      <c r="H62" s="523"/>
      <c r="I62" s="429"/>
      <c r="J62" s="523"/>
      <c r="K62" s="429"/>
      <c r="L62" s="523"/>
      <c r="M62" s="429"/>
      <c r="N62" s="523"/>
      <c r="O62" s="429"/>
      <c r="P62" s="523"/>
      <c r="Q62" s="429"/>
      <c r="R62" s="523"/>
      <c r="S62" s="429"/>
      <c r="T62" s="523"/>
      <c r="U62" s="429"/>
      <c r="V62" s="523"/>
      <c r="W62" s="429"/>
      <c r="X62" s="523"/>
      <c r="Y62" s="429"/>
      <c r="Z62" s="523"/>
      <c r="AA62" s="429"/>
      <c r="AB62" s="523"/>
      <c r="AC62" s="429"/>
      <c r="AD62" s="523"/>
      <c r="AE62" s="429"/>
      <c r="AF62" s="523"/>
      <c r="AG62" s="429"/>
      <c r="AH62" s="523"/>
      <c r="AI62" s="429"/>
      <c r="AJ62" s="523"/>
      <c r="AK62" s="429"/>
      <c r="AL62" s="523"/>
      <c r="AM62" s="429"/>
      <c r="AN62" s="523"/>
      <c r="AO62" s="429"/>
      <c r="AP62" s="523"/>
      <c r="AQ62" s="429"/>
      <c r="AR62" s="523"/>
      <c r="AS62" s="429"/>
      <c r="AT62" s="523"/>
    </row>
    <row r="63" spans="1:46" ht="16.5" thickBot="1">
      <c r="A63" s="148"/>
      <c r="B63" s="145" t="s">
        <v>125</v>
      </c>
      <c r="C63" s="431">
        <f t="shared" ref="C63:H63" si="55">C58</f>
        <v>6933781.6900000004</v>
      </c>
      <c r="D63" s="524">
        <f t="shared" si="55"/>
        <v>6.9699999999999989</v>
      </c>
      <c r="E63" s="431">
        <f t="shared" si="55"/>
        <v>6937647.5899999999</v>
      </c>
      <c r="F63" s="524">
        <f t="shared" si="55"/>
        <v>6.9699999999999989</v>
      </c>
      <c r="G63" s="431">
        <f t="shared" si="55"/>
        <v>6841689.629999999</v>
      </c>
      <c r="H63" s="524">
        <f t="shared" si="55"/>
        <v>6.9099999999999993</v>
      </c>
      <c r="I63" s="431">
        <f t="shared" ref="I63:N63" si="56">I58</f>
        <v>6827437.1999999983</v>
      </c>
      <c r="J63" s="524">
        <f t="shared" si="56"/>
        <v>6.89</v>
      </c>
      <c r="K63" s="431">
        <f t="shared" si="56"/>
        <v>6830012.4500000011</v>
      </c>
      <c r="L63" s="524">
        <f t="shared" si="56"/>
        <v>6.8999999999999995</v>
      </c>
      <c r="M63" s="431">
        <f t="shared" si="56"/>
        <v>6840638.6099999994</v>
      </c>
      <c r="N63" s="524">
        <f t="shared" si="56"/>
        <v>6.9</v>
      </c>
      <c r="O63" s="431">
        <f t="shared" ref="O63:T63" si="57">O58</f>
        <v>6849807.7999999998</v>
      </c>
      <c r="P63" s="524">
        <f t="shared" si="57"/>
        <v>6.91</v>
      </c>
      <c r="Q63" s="431">
        <f t="shared" si="57"/>
        <v>6904377.7499999991</v>
      </c>
      <c r="R63" s="524">
        <f t="shared" si="57"/>
        <v>6.96</v>
      </c>
      <c r="S63" s="431">
        <f t="shared" si="57"/>
        <v>6907919.8200000003</v>
      </c>
      <c r="T63" s="524">
        <f t="shared" si="57"/>
        <v>6.9599999999999982</v>
      </c>
      <c r="U63" s="431">
        <f t="shared" ref="U63:Z63" si="58">U58</f>
        <v>6713019.0799999991</v>
      </c>
      <c r="V63" s="524">
        <f t="shared" si="58"/>
        <v>6.7499999999999991</v>
      </c>
      <c r="W63" s="431">
        <f t="shared" si="58"/>
        <v>6723645.2800000003</v>
      </c>
      <c r="X63" s="524">
        <f t="shared" si="58"/>
        <v>6.76</v>
      </c>
      <c r="Y63" s="431">
        <f t="shared" si="58"/>
        <v>6727211.7899999991</v>
      </c>
      <c r="Z63" s="524">
        <f t="shared" si="58"/>
        <v>6.76</v>
      </c>
      <c r="AA63" s="431">
        <f t="shared" ref="AA63:AF63" si="59">AA58</f>
        <v>6738748.9100000001</v>
      </c>
      <c r="AB63" s="524">
        <f t="shared" si="59"/>
        <v>6.8</v>
      </c>
      <c r="AC63" s="431">
        <f t="shared" si="59"/>
        <v>6742310.5500000007</v>
      </c>
      <c r="AD63" s="524">
        <f t="shared" si="59"/>
        <v>6.79</v>
      </c>
      <c r="AE63" s="431">
        <f t="shared" si="59"/>
        <v>6745929.2700000005</v>
      </c>
      <c r="AF63" s="524">
        <f t="shared" si="59"/>
        <v>6.79</v>
      </c>
      <c r="AG63" s="431">
        <f t="shared" ref="AG63:AL63" si="60">AG58</f>
        <v>6756785.4500000011</v>
      </c>
      <c r="AH63" s="524">
        <f t="shared" si="60"/>
        <v>6.7900000000000009</v>
      </c>
      <c r="AI63" s="431">
        <f t="shared" si="60"/>
        <v>6760404.1699999999</v>
      </c>
      <c r="AJ63" s="524">
        <f t="shared" si="60"/>
        <v>6.7900000000000009</v>
      </c>
      <c r="AK63" s="431">
        <f t="shared" si="60"/>
        <v>6764022.8900000015</v>
      </c>
      <c r="AL63" s="524">
        <f t="shared" si="60"/>
        <v>6.7900000000000009</v>
      </c>
      <c r="AM63" s="431">
        <f t="shared" ref="AM63:AR63" si="61">AM58</f>
        <v>6767641.6299999999</v>
      </c>
      <c r="AN63" s="524">
        <f t="shared" si="61"/>
        <v>6.7999999999999989</v>
      </c>
      <c r="AO63" s="431">
        <f t="shared" si="61"/>
        <v>6770444.290000001</v>
      </c>
      <c r="AP63" s="524">
        <f t="shared" si="61"/>
        <v>6.7999999999999989</v>
      </c>
      <c r="AQ63" s="431">
        <f t="shared" si="61"/>
        <v>6780990.5300000003</v>
      </c>
      <c r="AR63" s="524">
        <f t="shared" si="61"/>
        <v>6.7899999999999991</v>
      </c>
      <c r="AS63" s="431">
        <f>AS58</f>
        <v>6807321.7700000005</v>
      </c>
      <c r="AT63" s="524">
        <f>AT58</f>
        <v>6.8299999999999983</v>
      </c>
    </row>
    <row r="64" spans="1:46" ht="16.5" thickBot="1">
      <c r="A64" s="151"/>
      <c r="B64" s="152" t="s">
        <v>126</v>
      </c>
      <c r="C64" s="433">
        <f t="shared" ref="C64:H64" si="62">SUM(C59:C63)</f>
        <v>99424986.140000001</v>
      </c>
      <c r="D64" s="525">
        <f t="shared" si="62"/>
        <v>99.999999999999986</v>
      </c>
      <c r="E64" s="433">
        <f t="shared" si="62"/>
        <v>99522023.980000004</v>
      </c>
      <c r="F64" s="525">
        <f t="shared" si="62"/>
        <v>100.00000000000001</v>
      </c>
      <c r="G64" s="433">
        <f t="shared" si="62"/>
        <v>99010630.749999985</v>
      </c>
      <c r="H64" s="525">
        <f t="shared" si="62"/>
        <v>99.999999999999986</v>
      </c>
      <c r="I64" s="433">
        <f t="shared" ref="I64:N64" si="63">SUM(I59:I63)</f>
        <v>99046298.229999989</v>
      </c>
      <c r="J64" s="525">
        <f t="shared" si="63"/>
        <v>100</v>
      </c>
      <c r="K64" s="433">
        <f t="shared" si="63"/>
        <v>99080579.180000007</v>
      </c>
      <c r="L64" s="525">
        <f t="shared" si="63"/>
        <v>100.00999999999999</v>
      </c>
      <c r="M64" s="433">
        <f t="shared" si="63"/>
        <v>99180553.079999983</v>
      </c>
      <c r="N64" s="525">
        <f t="shared" si="63"/>
        <v>100</v>
      </c>
      <c r="O64" s="433">
        <f t="shared" ref="O64:T64" si="64">SUM(O59:O63)</f>
        <v>99202483.459999993</v>
      </c>
      <c r="P64" s="525">
        <f t="shared" si="64"/>
        <v>100</v>
      </c>
      <c r="Q64" s="433">
        <f t="shared" si="64"/>
        <v>99240436.140000001</v>
      </c>
      <c r="R64" s="525">
        <f t="shared" si="64"/>
        <v>99.999999999999986</v>
      </c>
      <c r="S64" s="433">
        <f t="shared" si="64"/>
        <v>99271892.569999993</v>
      </c>
      <c r="T64" s="525">
        <f t="shared" si="64"/>
        <v>99.999999999999986</v>
      </c>
      <c r="U64" s="433">
        <f t="shared" ref="U64:Z64" si="65">SUM(U59:U63)</f>
        <v>99377285.109999985</v>
      </c>
      <c r="V64" s="525">
        <f t="shared" si="65"/>
        <v>99.999999999999986</v>
      </c>
      <c r="W64" s="433">
        <f t="shared" si="65"/>
        <v>99419369.429999992</v>
      </c>
      <c r="X64" s="525">
        <f t="shared" si="65"/>
        <v>100</v>
      </c>
      <c r="Y64" s="433">
        <f t="shared" si="65"/>
        <v>99495472.400000006</v>
      </c>
      <c r="Z64" s="525">
        <f t="shared" si="65"/>
        <v>100</v>
      </c>
      <c r="AA64" s="433">
        <f t="shared" ref="AA64:AF64" si="66">SUM(AA59:AA63)</f>
        <v>99307990.069999993</v>
      </c>
      <c r="AB64" s="525">
        <f t="shared" si="66"/>
        <v>100</v>
      </c>
      <c r="AC64" s="433">
        <f t="shared" si="66"/>
        <v>99343822.590000004</v>
      </c>
      <c r="AD64" s="525">
        <f t="shared" si="66"/>
        <v>100</v>
      </c>
      <c r="AE64" s="433">
        <f t="shared" si="66"/>
        <v>99421827.379999995</v>
      </c>
      <c r="AF64" s="525">
        <f t="shared" si="66"/>
        <v>100</v>
      </c>
      <c r="AG64" s="433">
        <f t="shared" ref="AG64:AL64" si="67">SUM(AG59:AG63)</f>
        <v>99487200.730000019</v>
      </c>
      <c r="AH64" s="525">
        <f t="shared" si="67"/>
        <v>100</v>
      </c>
      <c r="AI64" s="433">
        <f t="shared" si="67"/>
        <v>99514061.430000007</v>
      </c>
      <c r="AJ64" s="525">
        <f t="shared" si="67"/>
        <v>100.00000000000003</v>
      </c>
      <c r="AK64" s="433">
        <f t="shared" si="67"/>
        <v>99567997.800000012</v>
      </c>
      <c r="AL64" s="525">
        <f t="shared" si="67"/>
        <v>100.00000000000001</v>
      </c>
      <c r="AM64" s="433">
        <f t="shared" ref="AM64:AR64" si="68">SUM(AM59:AM63)</f>
        <v>99494146.11999999</v>
      </c>
      <c r="AN64" s="525">
        <f t="shared" si="68"/>
        <v>100.00000000000001</v>
      </c>
      <c r="AO64" s="433">
        <f t="shared" si="68"/>
        <v>99584478.350000009</v>
      </c>
      <c r="AP64" s="525">
        <f t="shared" si="68"/>
        <v>100</v>
      </c>
      <c r="AQ64" s="433">
        <f t="shared" si="68"/>
        <v>99776208.460000008</v>
      </c>
      <c r="AR64" s="525">
        <f t="shared" si="68"/>
        <v>99.999999999999972</v>
      </c>
      <c r="AS64" s="433">
        <f>SUM(AS59:AS63)</f>
        <v>99716155.859999999</v>
      </c>
      <c r="AT64" s="525">
        <f>SUM(AT59:AT63)</f>
        <v>100</v>
      </c>
    </row>
  </sheetData>
  <mergeCells count="33">
    <mergeCell ref="AS1:AT1"/>
    <mergeCell ref="AM1:AN1"/>
    <mergeCell ref="AO1:AP1"/>
    <mergeCell ref="AQ1:AR1"/>
    <mergeCell ref="AG1:AH1"/>
    <mergeCell ref="AI1:AJ1"/>
    <mergeCell ref="A58:B58"/>
    <mergeCell ref="E1:F1"/>
    <mergeCell ref="A18:B18"/>
    <mergeCell ref="A22:B22"/>
    <mergeCell ref="A31:B31"/>
    <mergeCell ref="A54:B54"/>
    <mergeCell ref="A33:B33"/>
    <mergeCell ref="A53:B53"/>
    <mergeCell ref="A55:B55"/>
    <mergeCell ref="A16:B16"/>
    <mergeCell ref="A32:B32"/>
    <mergeCell ref="A11:B11"/>
    <mergeCell ref="Y1:Z1"/>
    <mergeCell ref="C1:D1"/>
    <mergeCell ref="AA1:AB1"/>
    <mergeCell ref="AK1:AL1"/>
    <mergeCell ref="AC1:AD1"/>
    <mergeCell ref="AE1:AF1"/>
    <mergeCell ref="O1:P1"/>
    <mergeCell ref="Q1:R1"/>
    <mergeCell ref="U1:V1"/>
    <mergeCell ref="W1:X1"/>
    <mergeCell ref="S1:T1"/>
    <mergeCell ref="K1:L1"/>
    <mergeCell ref="I1:J1"/>
    <mergeCell ref="G1:H1"/>
    <mergeCell ref="M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V63"/>
  <sheetViews>
    <sheetView topLeftCell="AN58" zoomScale="130" zoomScaleNormal="130" workbookViewId="0">
      <selection activeCell="AN64" sqref="A64:XFD69"/>
    </sheetView>
  </sheetViews>
  <sheetFormatPr defaultColWidth="14.85546875" defaultRowHeight="15.75"/>
  <cols>
    <col min="1" max="1" width="38.28515625" style="56" bestFit="1" customWidth="1"/>
    <col min="2" max="2" width="23" style="56" customWidth="1"/>
    <col min="3" max="3" width="23.140625" style="436" customWidth="1"/>
    <col min="4" max="4" width="9.140625" style="436" customWidth="1"/>
    <col min="5" max="5" width="23.140625" style="436" customWidth="1"/>
    <col min="6" max="6" width="9.140625" style="436" customWidth="1"/>
    <col min="7" max="7" width="23.140625" style="436" customWidth="1"/>
    <col min="8" max="8" width="9.140625" style="436" customWidth="1"/>
    <col min="9" max="9" width="23.140625" style="436" customWidth="1"/>
    <col min="10" max="10" width="9.140625" style="436" customWidth="1"/>
    <col min="11" max="11" width="23.140625" style="436" customWidth="1"/>
    <col min="12" max="12" width="9.140625" style="436" customWidth="1"/>
    <col min="13" max="13" width="23.140625" style="436" customWidth="1"/>
    <col min="14" max="14" width="9.140625" style="436" customWidth="1"/>
    <col min="15" max="15" width="23.140625" style="436" customWidth="1"/>
    <col min="16" max="16" width="9.140625" style="436" customWidth="1"/>
    <col min="17" max="17" width="23.140625" style="436" customWidth="1"/>
    <col min="18" max="18" width="12.5703125" style="436" bestFit="1" customWidth="1"/>
    <col min="19" max="19" width="23.140625" style="436" customWidth="1"/>
    <col min="20" max="20" width="12.5703125" style="436" bestFit="1" customWidth="1"/>
    <col min="21" max="21" width="23.140625" style="436" customWidth="1"/>
    <col min="22" max="22" width="12.5703125" style="436" bestFit="1" customWidth="1"/>
    <col min="23" max="23" width="23.140625" style="436" customWidth="1"/>
    <col min="24" max="24" width="12.5703125" style="436" bestFit="1" customWidth="1"/>
    <col min="25" max="25" width="23.140625" style="436" customWidth="1"/>
    <col min="26" max="26" width="12.5703125" style="436" bestFit="1" customWidth="1"/>
    <col min="27" max="27" width="23.140625" style="436" customWidth="1"/>
    <col min="28" max="28" width="12.5703125" style="436" bestFit="1" customWidth="1"/>
    <col min="29" max="29" width="23.140625" style="436" customWidth="1"/>
    <col min="30" max="30" width="12.5703125" style="436" bestFit="1" customWidth="1"/>
    <col min="31" max="31" width="23.140625" style="436" customWidth="1"/>
    <col min="32" max="32" width="12.5703125" style="436" bestFit="1" customWidth="1"/>
    <col min="33" max="33" width="23.140625" style="436" customWidth="1"/>
    <col min="34" max="34" width="12.5703125" style="436" bestFit="1" customWidth="1"/>
    <col min="35" max="35" width="23.140625" style="436" customWidth="1"/>
    <col min="36" max="36" width="12.5703125" style="436" bestFit="1" customWidth="1"/>
    <col min="37" max="37" width="23.140625" style="436" customWidth="1"/>
    <col min="38" max="38" width="12.5703125" style="436" bestFit="1" customWidth="1"/>
    <col min="39" max="39" width="23.140625" style="436" customWidth="1"/>
    <col min="40" max="40" width="12.5703125" style="436" bestFit="1" customWidth="1"/>
    <col min="41" max="41" width="23.140625" style="436" customWidth="1"/>
    <col min="42" max="42" width="12.5703125" style="436" bestFit="1" customWidth="1"/>
    <col min="43" max="43" width="23.140625" style="436" customWidth="1"/>
    <col min="44" max="44" width="12.5703125" style="436" bestFit="1" customWidth="1"/>
    <col min="45" max="45" width="23.140625" style="436" customWidth="1"/>
    <col min="46" max="46" width="12.5703125" style="436" bestFit="1" customWidth="1"/>
    <col min="47" max="47" width="23.140625" style="436" customWidth="1"/>
    <col min="48" max="48" width="12.5703125" style="436" bestFit="1" customWidth="1"/>
  </cols>
  <sheetData>
    <row r="1" spans="1:48">
      <c r="C1" s="918">
        <v>1</v>
      </c>
      <c r="D1" s="919"/>
      <c r="E1" s="918">
        <v>2</v>
      </c>
      <c r="F1" s="919"/>
      <c r="G1" s="918">
        <v>3</v>
      </c>
      <c r="H1" s="919"/>
      <c r="I1" s="918">
        <v>6</v>
      </c>
      <c r="J1" s="919"/>
      <c r="K1" s="918">
        <v>7</v>
      </c>
      <c r="L1" s="919"/>
      <c r="M1" s="918">
        <v>8</v>
      </c>
      <c r="N1" s="919"/>
      <c r="O1" s="918">
        <v>9</v>
      </c>
      <c r="P1" s="919"/>
      <c r="Q1" s="918">
        <v>10</v>
      </c>
      <c r="R1" s="919"/>
      <c r="S1" s="918">
        <v>13</v>
      </c>
      <c r="T1" s="919"/>
      <c r="U1" s="918">
        <v>14</v>
      </c>
      <c r="V1" s="919"/>
      <c r="W1" s="918">
        <v>15</v>
      </c>
      <c r="X1" s="919"/>
      <c r="Y1" s="918">
        <v>16</v>
      </c>
      <c r="Z1" s="919"/>
      <c r="AA1" s="918">
        <v>17</v>
      </c>
      <c r="AB1" s="919"/>
      <c r="AC1" s="918">
        <v>20</v>
      </c>
      <c r="AD1" s="919"/>
      <c r="AE1" s="918">
        <v>21</v>
      </c>
      <c r="AF1" s="919"/>
      <c r="AG1" s="918">
        <v>22</v>
      </c>
      <c r="AH1" s="919"/>
      <c r="AI1" s="918">
        <v>23</v>
      </c>
      <c r="AJ1" s="919"/>
      <c r="AK1" s="918">
        <v>24</v>
      </c>
      <c r="AL1" s="919"/>
      <c r="AM1" s="918">
        <v>27</v>
      </c>
      <c r="AN1" s="919"/>
      <c r="AO1" s="918">
        <v>28</v>
      </c>
      <c r="AP1" s="919"/>
      <c r="AQ1" s="918">
        <v>29</v>
      </c>
      <c r="AR1" s="919"/>
      <c r="AS1" s="918">
        <v>30</v>
      </c>
      <c r="AT1" s="919"/>
      <c r="AU1" s="918">
        <v>31</v>
      </c>
      <c r="AV1" s="919"/>
    </row>
    <row r="2" spans="1:48">
      <c r="A2" s="440" t="s">
        <v>21</v>
      </c>
      <c r="B2" s="58" t="s">
        <v>15</v>
      </c>
      <c r="C2" s="620">
        <v>8415776.5199999996</v>
      </c>
      <c r="D2" s="601">
        <v>8.44</v>
      </c>
      <c r="E2" s="626">
        <v>8417744</v>
      </c>
      <c r="F2" s="240">
        <v>8.44</v>
      </c>
      <c r="G2" s="626">
        <v>8421056.8000000007</v>
      </c>
      <c r="H2" s="240">
        <v>8.48</v>
      </c>
      <c r="I2" s="738">
        <v>8430995.1999999993</v>
      </c>
      <c r="J2" s="737">
        <v>8.48</v>
      </c>
      <c r="K2" s="761">
        <v>8435520</v>
      </c>
      <c r="L2" s="737">
        <v>8.4700000000000006</v>
      </c>
      <c r="M2" s="734">
        <v>8438248.6199999992</v>
      </c>
      <c r="N2" s="735">
        <v>8.48</v>
      </c>
      <c r="O2" s="764">
        <v>8441984</v>
      </c>
      <c r="P2" s="737">
        <v>8.4700000000000006</v>
      </c>
      <c r="Q2" s="764">
        <v>8445216</v>
      </c>
      <c r="R2" s="737">
        <v>8.48</v>
      </c>
      <c r="S2" s="764">
        <v>8454831.1999999993</v>
      </c>
      <c r="T2" s="737">
        <v>8.4700000000000006</v>
      </c>
      <c r="U2" s="764">
        <v>8458709.5999999996</v>
      </c>
      <c r="V2" s="737">
        <v>8.48</v>
      </c>
      <c r="W2" s="764">
        <v>8461780</v>
      </c>
      <c r="X2" s="737">
        <v>8.49</v>
      </c>
      <c r="Y2" s="764">
        <v>8464931.1999999993</v>
      </c>
      <c r="Z2" s="737">
        <v>8.49</v>
      </c>
      <c r="AA2" s="764">
        <v>8468001.5999999996</v>
      </c>
      <c r="AB2" s="737">
        <v>8.49</v>
      </c>
      <c r="AC2" s="764">
        <v>8477374.4000000004</v>
      </c>
      <c r="AD2" s="737">
        <v>8.49</v>
      </c>
      <c r="AE2" s="764">
        <v>8480364</v>
      </c>
      <c r="AF2" s="737">
        <v>8.49</v>
      </c>
      <c r="AG2" s="764"/>
      <c r="AH2" s="737"/>
      <c r="AI2" s="764"/>
      <c r="AJ2" s="737"/>
      <c r="AK2" s="764"/>
      <c r="AL2" s="737"/>
      <c r="AM2" s="764"/>
      <c r="AN2" s="737"/>
      <c r="AO2" s="764"/>
      <c r="AP2" s="737"/>
      <c r="AQ2" s="764"/>
      <c r="AR2" s="737"/>
      <c r="AS2" s="764"/>
      <c r="AT2" s="737"/>
      <c r="AU2" s="764"/>
      <c r="AV2" s="737"/>
    </row>
    <row r="3" spans="1:48">
      <c r="A3" s="440" t="s">
        <v>98</v>
      </c>
      <c r="B3" s="58" t="s">
        <v>15</v>
      </c>
      <c r="C3" s="626">
        <v>5357029.78</v>
      </c>
      <c r="D3" s="240">
        <v>5.37</v>
      </c>
      <c r="E3" s="620">
        <v>5363546.9800000004</v>
      </c>
      <c r="F3" s="601">
        <v>5.38</v>
      </c>
      <c r="G3" s="620">
        <v>5365502.1399999997</v>
      </c>
      <c r="H3" s="601">
        <v>5.4</v>
      </c>
      <c r="I3" s="736">
        <v>5371421.9299999997</v>
      </c>
      <c r="J3" s="735">
        <v>5.4</v>
      </c>
      <c r="K3" s="736">
        <v>5373377.0899999999</v>
      </c>
      <c r="L3" s="735">
        <v>5.4</v>
      </c>
      <c r="M3" s="763">
        <v>5373431.4000000004</v>
      </c>
      <c r="N3" s="737">
        <v>5.4</v>
      </c>
      <c r="O3" s="736">
        <v>5377287.4100000001</v>
      </c>
      <c r="P3" s="735">
        <v>5.39</v>
      </c>
      <c r="Q3" s="763">
        <v>5377558.96</v>
      </c>
      <c r="R3" s="737">
        <v>5.4</v>
      </c>
      <c r="S3" s="763">
        <v>5383750.2999999998</v>
      </c>
      <c r="T3" s="737">
        <v>5.4</v>
      </c>
      <c r="U3" s="763">
        <v>5386954.5899999999</v>
      </c>
      <c r="V3" s="737">
        <v>5.4</v>
      </c>
      <c r="W3" s="763">
        <v>5388964.0599999996</v>
      </c>
      <c r="X3" s="737">
        <v>5.41</v>
      </c>
      <c r="Y3" s="763">
        <v>5390973.5300000003</v>
      </c>
      <c r="Z3" s="737">
        <v>5.41</v>
      </c>
      <c r="AA3" s="781">
        <v>5393091.6200000001</v>
      </c>
      <c r="AB3" s="782">
        <v>5.41</v>
      </c>
      <c r="AC3" s="763">
        <v>5399011.4100000001</v>
      </c>
      <c r="AD3" s="737">
        <v>5.41</v>
      </c>
      <c r="AE3" s="763">
        <v>5400206.2300000004</v>
      </c>
      <c r="AF3" s="737">
        <v>5.41</v>
      </c>
      <c r="AG3" s="763">
        <v>5402270.0099999998</v>
      </c>
      <c r="AH3" s="737">
        <v>5.41</v>
      </c>
      <c r="AI3" s="763">
        <v>5404333.79</v>
      </c>
      <c r="AJ3" s="737">
        <v>5.41</v>
      </c>
      <c r="AK3" s="763">
        <v>5406397.5700000003</v>
      </c>
      <c r="AL3" s="737">
        <v>5.41</v>
      </c>
      <c r="AM3" s="736">
        <v>5412969.0800000001</v>
      </c>
      <c r="AN3" s="735">
        <v>5.42</v>
      </c>
      <c r="AO3" s="763">
        <v>5415467.3399999999</v>
      </c>
      <c r="AP3" s="737">
        <v>5.41</v>
      </c>
      <c r="AQ3" s="763">
        <v>5417422.5</v>
      </c>
      <c r="AR3" s="737">
        <v>5.41</v>
      </c>
      <c r="AS3" s="763">
        <v>5419377.6600000001</v>
      </c>
      <c r="AT3" s="737">
        <v>5.41</v>
      </c>
      <c r="AU3" s="763">
        <v>5420789.7199999997</v>
      </c>
      <c r="AV3" s="737">
        <v>5.4</v>
      </c>
    </row>
    <row r="4" spans="1:48">
      <c r="A4" s="440" t="s">
        <v>96</v>
      </c>
      <c r="B4" s="58" t="s">
        <v>15</v>
      </c>
      <c r="C4" s="626">
        <v>7683874.4400000004</v>
      </c>
      <c r="D4" s="240">
        <v>7.71</v>
      </c>
      <c r="E4" s="620">
        <v>7726933.5099999998</v>
      </c>
      <c r="F4" s="601">
        <v>7.74</v>
      </c>
      <c r="G4" s="620">
        <v>7729806.5099999998</v>
      </c>
      <c r="H4" s="601">
        <v>7.78</v>
      </c>
      <c r="I4" s="740">
        <v>7700618.6399999997</v>
      </c>
      <c r="J4" s="737">
        <v>7.74</v>
      </c>
      <c r="K4" s="763">
        <v>7718063.7599999998</v>
      </c>
      <c r="L4" s="737">
        <v>7.75</v>
      </c>
      <c r="M4" s="763">
        <v>7721334.7199999997</v>
      </c>
      <c r="N4" s="737">
        <v>7.76</v>
      </c>
      <c r="O4" s="736">
        <v>7747044.4699999997</v>
      </c>
      <c r="P4" s="735">
        <v>7.77</v>
      </c>
      <c r="Q4" s="763">
        <v>7727876.6399999997</v>
      </c>
      <c r="R4" s="737">
        <v>7.76</v>
      </c>
      <c r="S4" s="736">
        <v>7758536.4400000004</v>
      </c>
      <c r="T4" s="735">
        <v>7.78</v>
      </c>
      <c r="U4" s="763">
        <v>7748982.1200000001</v>
      </c>
      <c r="V4" s="737">
        <v>7.76</v>
      </c>
      <c r="W4" s="763">
        <v>7752175.2000000002</v>
      </c>
      <c r="X4" s="737">
        <v>7.78</v>
      </c>
      <c r="Y4" s="763">
        <v>7755446.1600000001</v>
      </c>
      <c r="Z4" s="737">
        <v>7.78</v>
      </c>
      <c r="AA4" s="763">
        <v>7758717.1200000001</v>
      </c>
      <c r="AB4" s="737">
        <v>7.78</v>
      </c>
      <c r="AC4" s="763">
        <v>7768452.1200000001</v>
      </c>
      <c r="AD4" s="737">
        <v>7.78</v>
      </c>
      <c r="AE4" s="763">
        <v>7766816.6399999997</v>
      </c>
      <c r="AF4" s="737">
        <v>7.78</v>
      </c>
      <c r="AG4" s="763">
        <v>7770009.7199999997</v>
      </c>
      <c r="AH4" s="737">
        <v>7.78</v>
      </c>
      <c r="AI4" s="763">
        <v>7773280.6799999997</v>
      </c>
      <c r="AJ4" s="737">
        <v>7.78</v>
      </c>
      <c r="AK4" s="763">
        <v>7776473.7599999998</v>
      </c>
      <c r="AL4" s="737">
        <v>7.78</v>
      </c>
      <c r="AM4" s="763">
        <v>7786130.8799999999</v>
      </c>
      <c r="AN4" s="737">
        <v>7.79</v>
      </c>
      <c r="AO4" s="763">
        <v>7804666.3200000003</v>
      </c>
      <c r="AP4" s="737">
        <v>7.8</v>
      </c>
      <c r="AQ4" s="763">
        <v>7807859.4000000004</v>
      </c>
      <c r="AR4" s="737">
        <v>7.79</v>
      </c>
      <c r="AS4" s="763">
        <v>7811052.4800000004</v>
      </c>
      <c r="AT4" s="737">
        <v>7.79</v>
      </c>
      <c r="AU4" s="763">
        <v>7798435.9199999999</v>
      </c>
      <c r="AV4" s="737">
        <v>7.7799999999999994</v>
      </c>
    </row>
    <row r="5" spans="1:48">
      <c r="A5" s="440" t="s">
        <v>107</v>
      </c>
      <c r="B5" s="58" t="s">
        <v>15</v>
      </c>
      <c r="C5" s="651">
        <v>8012061.9000000004</v>
      </c>
      <c r="D5" s="601">
        <v>8.0299999999999994</v>
      </c>
      <c r="E5" s="651">
        <v>8026766.0099999998</v>
      </c>
      <c r="F5" s="601">
        <v>8.0399999999999991</v>
      </c>
      <c r="G5" s="651">
        <v>8032277.5499999998</v>
      </c>
      <c r="H5" s="601">
        <v>8.08</v>
      </c>
      <c r="I5" s="736">
        <v>8041978.0999999996</v>
      </c>
      <c r="J5" s="735">
        <v>8.08</v>
      </c>
      <c r="K5" s="760">
        <v>8045162.25</v>
      </c>
      <c r="L5" s="759">
        <v>8.08</v>
      </c>
      <c r="M5" s="763">
        <v>8031685.1500000004</v>
      </c>
      <c r="N5" s="737">
        <v>8.07</v>
      </c>
      <c r="O5" s="736">
        <v>8058385.3600000003</v>
      </c>
      <c r="P5" s="735">
        <v>8.08</v>
      </c>
      <c r="Q5" s="736">
        <v>8061537.6699999999</v>
      </c>
      <c r="R5" s="735">
        <v>8.09</v>
      </c>
      <c r="S5" s="760">
        <v>8075596.7999999998</v>
      </c>
      <c r="T5" s="759">
        <v>8.09</v>
      </c>
      <c r="U5" s="763">
        <v>8061971.5999999996</v>
      </c>
      <c r="V5" s="737">
        <v>8.08</v>
      </c>
      <c r="W5" s="763">
        <v>8081965.0999999996</v>
      </c>
      <c r="X5" s="737">
        <v>8.11</v>
      </c>
      <c r="Y5" s="760">
        <v>8085149.25</v>
      </c>
      <c r="Z5" s="759">
        <v>8.11</v>
      </c>
      <c r="AA5" s="736">
        <v>8088343.7699999996</v>
      </c>
      <c r="AB5" s="735">
        <v>8.11</v>
      </c>
      <c r="AC5" s="760">
        <v>8097959.9000000004</v>
      </c>
      <c r="AD5" s="759">
        <v>8.11</v>
      </c>
      <c r="AE5" s="736">
        <v>8100731.5899999999</v>
      </c>
      <c r="AF5" s="735">
        <v>8.11</v>
      </c>
      <c r="AG5" s="760">
        <v>8104328.2000000002</v>
      </c>
      <c r="AH5" s="759">
        <v>8.11</v>
      </c>
      <c r="AI5" s="736">
        <v>8107480.5099999998</v>
      </c>
      <c r="AJ5" s="735">
        <v>8.1199999999999992</v>
      </c>
      <c r="AK5" s="763">
        <v>8093665</v>
      </c>
      <c r="AL5" s="737">
        <v>8.1</v>
      </c>
      <c r="AM5" s="736">
        <v>8126606.8799999999</v>
      </c>
      <c r="AN5" s="735">
        <v>8.1300000000000008</v>
      </c>
      <c r="AO5" s="736">
        <v>8131906.6399999997</v>
      </c>
      <c r="AP5" s="735">
        <v>8.1199999999999992</v>
      </c>
      <c r="AQ5" s="736">
        <v>8137132.3499999996</v>
      </c>
      <c r="AR5" s="735">
        <v>8.1199999999999992</v>
      </c>
      <c r="AS5" s="736">
        <v>8146578.9100000001</v>
      </c>
      <c r="AT5" s="735">
        <v>8.1300000000000008</v>
      </c>
      <c r="AU5" s="760">
        <v>8164160.5999999996</v>
      </c>
      <c r="AV5" s="759">
        <v>8.14</v>
      </c>
    </row>
    <row r="6" spans="1:48">
      <c r="A6" s="453" t="s">
        <v>108</v>
      </c>
      <c r="B6" s="58" t="s">
        <v>15</v>
      </c>
      <c r="C6" s="626">
        <v>5943260</v>
      </c>
      <c r="D6" s="240">
        <v>5.96</v>
      </c>
      <c r="E6" s="626">
        <v>5945986</v>
      </c>
      <c r="F6" s="240">
        <v>5.96</v>
      </c>
      <c r="G6" s="626">
        <v>5948654</v>
      </c>
      <c r="H6" s="240">
        <v>5.99</v>
      </c>
      <c r="I6" s="739">
        <v>5956832</v>
      </c>
      <c r="J6" s="737">
        <v>5.99</v>
      </c>
      <c r="K6" s="736">
        <v>5980591.1200000001</v>
      </c>
      <c r="L6" s="735">
        <v>6.01</v>
      </c>
      <c r="M6" s="736">
        <v>5995888.6200000001</v>
      </c>
      <c r="N6" s="735">
        <v>6.02</v>
      </c>
      <c r="O6" s="736">
        <v>6005300.8600000003</v>
      </c>
      <c r="P6" s="735">
        <v>6.02</v>
      </c>
      <c r="Q6" s="763">
        <v>5985716</v>
      </c>
      <c r="R6" s="737">
        <v>6.01</v>
      </c>
      <c r="S6" s="763">
        <v>5993662</v>
      </c>
      <c r="T6" s="737">
        <v>6.01</v>
      </c>
      <c r="U6" s="763">
        <v>6003754</v>
      </c>
      <c r="V6" s="737">
        <v>6.02</v>
      </c>
      <c r="W6" s="763">
        <v>6006364</v>
      </c>
      <c r="X6" s="737">
        <v>6.0200000000000005</v>
      </c>
      <c r="Y6" s="736">
        <v>6012470.8200000003</v>
      </c>
      <c r="Z6" s="735">
        <v>6.03</v>
      </c>
      <c r="AA6" s="763">
        <v>6011642</v>
      </c>
      <c r="AB6" s="737">
        <v>6.03</v>
      </c>
      <c r="AC6" s="763">
        <v>6019588</v>
      </c>
      <c r="AD6" s="737">
        <v>6.03</v>
      </c>
      <c r="AE6" s="736">
        <v>6039996.46</v>
      </c>
      <c r="AF6" s="735">
        <v>6.05</v>
      </c>
      <c r="AG6" s="736">
        <v>6027360</v>
      </c>
      <c r="AH6" s="735">
        <v>6.04</v>
      </c>
      <c r="AI6" s="736">
        <v>6046726.2000000002</v>
      </c>
      <c r="AJ6" s="735">
        <v>6.06</v>
      </c>
      <c r="AK6" s="736">
        <v>6050990.3600000003</v>
      </c>
      <c r="AL6" s="735">
        <v>6.06</v>
      </c>
      <c r="AM6" s="763">
        <v>6036930</v>
      </c>
      <c r="AN6" s="737">
        <v>6.04</v>
      </c>
      <c r="AO6" s="763">
        <v>6054098</v>
      </c>
      <c r="AP6" s="737">
        <v>6.05</v>
      </c>
      <c r="AQ6" s="763">
        <v>6056708</v>
      </c>
      <c r="AR6" s="737">
        <v>6.05</v>
      </c>
      <c r="AS6" s="736">
        <v>6072804.1600000001</v>
      </c>
      <c r="AT6" s="735">
        <v>6.06</v>
      </c>
      <c r="AU6" s="763">
        <v>6048066</v>
      </c>
      <c r="AV6" s="737">
        <v>6.03</v>
      </c>
    </row>
    <row r="7" spans="1:48">
      <c r="A7" s="440" t="s">
        <v>66</v>
      </c>
      <c r="B7" s="58" t="s">
        <v>15</v>
      </c>
      <c r="C7" s="626">
        <v>4571588.4000000004</v>
      </c>
      <c r="D7" s="240">
        <v>4.58</v>
      </c>
      <c r="E7" s="626">
        <v>4573736.4000000004</v>
      </c>
      <c r="F7" s="240">
        <v>4.58</v>
      </c>
      <c r="G7" s="626">
        <v>4575884.4000000004</v>
      </c>
      <c r="H7" s="240">
        <v>4.6000000000000005</v>
      </c>
      <c r="I7" s="734">
        <v>4632799.95</v>
      </c>
      <c r="J7" s="735">
        <v>4.66</v>
      </c>
      <c r="K7" s="764">
        <v>4605655.68</v>
      </c>
      <c r="L7" s="737">
        <v>4.62</v>
      </c>
      <c r="M7" s="764">
        <v>4607803.68</v>
      </c>
      <c r="N7" s="737">
        <v>4.63</v>
      </c>
      <c r="O7" s="764">
        <v>4609908.72</v>
      </c>
      <c r="P7" s="737">
        <v>4.63</v>
      </c>
      <c r="Q7" s="764">
        <v>4612013.76</v>
      </c>
      <c r="R7" s="737">
        <v>4.63</v>
      </c>
      <c r="S7" s="734">
        <v>4654797.1900000004</v>
      </c>
      <c r="T7" s="735">
        <v>4.67</v>
      </c>
      <c r="U7" s="764">
        <v>4626018.72</v>
      </c>
      <c r="V7" s="737">
        <v>4.6399999999999997</v>
      </c>
      <c r="W7" s="764">
        <v>4628123.76</v>
      </c>
      <c r="X7" s="737">
        <v>4.6399999999999997</v>
      </c>
      <c r="Y7" s="764">
        <v>4630271.76</v>
      </c>
      <c r="Z7" s="737">
        <v>4.6399999999999997</v>
      </c>
      <c r="AA7" s="764">
        <v>4632376.8</v>
      </c>
      <c r="AB7" s="737">
        <v>4.6399999999999997</v>
      </c>
      <c r="AC7" s="764">
        <v>4638734.88</v>
      </c>
      <c r="AD7" s="737">
        <v>4.6500000000000004</v>
      </c>
      <c r="AE7" s="764">
        <v>4644491.5199999996</v>
      </c>
      <c r="AF7" s="737">
        <v>4.6500000000000004</v>
      </c>
      <c r="AG7" s="764">
        <v>4646553.5999999996</v>
      </c>
      <c r="AH7" s="737">
        <v>4.6500000000000004</v>
      </c>
      <c r="AI7" s="764">
        <v>4648658.6399999997</v>
      </c>
      <c r="AJ7" s="737">
        <v>4.6500000000000004</v>
      </c>
      <c r="AK7" s="764">
        <v>4650720.72</v>
      </c>
      <c r="AL7" s="737">
        <v>4.66</v>
      </c>
      <c r="AM7" s="764">
        <v>4656992.88</v>
      </c>
      <c r="AN7" s="737">
        <v>4.66</v>
      </c>
      <c r="AO7" s="764">
        <v>4671599.28</v>
      </c>
      <c r="AP7" s="737">
        <v>4.67</v>
      </c>
      <c r="AQ7" s="764">
        <v>4673661.3600000003</v>
      </c>
      <c r="AR7" s="737">
        <v>4.67</v>
      </c>
      <c r="AS7" s="764">
        <v>4675766.4000000004</v>
      </c>
      <c r="AT7" s="737">
        <v>4.67</v>
      </c>
      <c r="AU7" s="734">
        <v>4720333.96</v>
      </c>
      <c r="AV7" s="735">
        <v>4.71</v>
      </c>
    </row>
    <row r="8" spans="1:48">
      <c r="A8" s="440" t="s">
        <v>131</v>
      </c>
      <c r="B8" s="58" t="s">
        <v>15</v>
      </c>
      <c r="C8" s="642">
        <v>8021833.4699999997</v>
      </c>
      <c r="D8" s="643">
        <v>8.0399999999999991</v>
      </c>
      <c r="E8" s="642">
        <v>8025695.1600000001</v>
      </c>
      <c r="F8" s="643">
        <v>8.0399999999999991</v>
      </c>
      <c r="G8" s="642">
        <v>8029556.8499999996</v>
      </c>
      <c r="H8" s="643">
        <v>8.08</v>
      </c>
      <c r="I8" s="739">
        <v>8041141.9199999999</v>
      </c>
      <c r="J8" s="737">
        <v>8.08</v>
      </c>
      <c r="K8" s="762">
        <v>8091737.9400000004</v>
      </c>
      <c r="L8" s="737">
        <v>8.1300000000000008</v>
      </c>
      <c r="M8" s="763">
        <v>8095520.8200000003</v>
      </c>
      <c r="N8" s="737">
        <v>8.1300000000000008</v>
      </c>
      <c r="O8" s="736">
        <v>8175104.7300000004</v>
      </c>
      <c r="P8" s="735">
        <v>8.1999999999999993</v>
      </c>
      <c r="Q8" s="763">
        <v>8103007.7699999996</v>
      </c>
      <c r="R8" s="737">
        <v>8.1300000000000008</v>
      </c>
      <c r="S8" s="763">
        <v>8114356.4100000001</v>
      </c>
      <c r="T8" s="737">
        <v>8.1300000000000008</v>
      </c>
      <c r="U8" s="763">
        <v>8127596.4900000002</v>
      </c>
      <c r="V8" s="737">
        <v>8.15</v>
      </c>
      <c r="W8" s="763">
        <v>8131379.3700000001</v>
      </c>
      <c r="X8" s="737">
        <v>8.16</v>
      </c>
      <c r="Y8" s="763">
        <v>8135162.25</v>
      </c>
      <c r="Z8" s="737">
        <v>8.16</v>
      </c>
      <c r="AA8" s="763">
        <v>8138945.1299999999</v>
      </c>
      <c r="AB8" s="737">
        <v>8.16</v>
      </c>
      <c r="AC8" s="763">
        <v>8150293.7699999996</v>
      </c>
      <c r="AD8" s="737">
        <v>8.17</v>
      </c>
      <c r="AE8" s="763">
        <v>8166292.2000000002</v>
      </c>
      <c r="AF8" s="737">
        <v>8.17</v>
      </c>
      <c r="AG8" s="763">
        <v>8169996.2699999996</v>
      </c>
      <c r="AH8" s="737">
        <v>8.18</v>
      </c>
      <c r="AI8" s="736">
        <v>8218026.2400000002</v>
      </c>
      <c r="AJ8" s="735">
        <v>8.23</v>
      </c>
      <c r="AK8" s="760">
        <v>8253140.8200000003</v>
      </c>
      <c r="AL8" s="759">
        <v>8.26</v>
      </c>
      <c r="AM8" s="763">
        <v>8188674.2400000002</v>
      </c>
      <c r="AN8" s="737">
        <v>8.1999999999999993</v>
      </c>
      <c r="AO8" s="736">
        <v>8253058.0700000003</v>
      </c>
      <c r="AP8" s="735">
        <v>8.24</v>
      </c>
      <c r="AQ8" s="763">
        <v>8221143.96</v>
      </c>
      <c r="AR8" s="737">
        <v>8.2000000000000011</v>
      </c>
      <c r="AS8" s="736">
        <v>8309470.2599999998</v>
      </c>
      <c r="AT8" s="735">
        <v>8.2899999999999991</v>
      </c>
      <c r="AU8" s="760">
        <v>8308229.0099999998</v>
      </c>
      <c r="AV8" s="759">
        <v>8.2799999999999994</v>
      </c>
    </row>
    <row r="9" spans="1:48">
      <c r="A9" s="786" t="s">
        <v>135</v>
      </c>
      <c r="B9" s="58" t="s">
        <v>15</v>
      </c>
      <c r="C9" s="787"/>
      <c r="D9" s="788"/>
      <c r="E9" s="787"/>
      <c r="F9" s="788"/>
      <c r="G9" s="787"/>
      <c r="H9" s="788"/>
      <c r="I9" s="789"/>
      <c r="J9" s="790"/>
      <c r="K9" s="789"/>
      <c r="L9" s="790"/>
      <c r="M9" s="789"/>
      <c r="N9" s="790"/>
      <c r="O9" s="789"/>
      <c r="P9" s="790"/>
      <c r="Q9" s="789"/>
      <c r="R9" s="790"/>
      <c r="S9" s="789"/>
      <c r="T9" s="790"/>
      <c r="U9" s="789"/>
      <c r="V9" s="790"/>
      <c r="W9" s="789"/>
      <c r="X9" s="790"/>
      <c r="Y9" s="789"/>
      <c r="Z9" s="790"/>
      <c r="AA9" s="789"/>
      <c r="AB9" s="790"/>
      <c r="AC9" s="789"/>
      <c r="AD9" s="790"/>
      <c r="AE9" s="789"/>
      <c r="AF9" s="790"/>
      <c r="AG9" s="789"/>
      <c r="AH9" s="790"/>
      <c r="AI9" s="784">
        <v>8356920</v>
      </c>
      <c r="AJ9" s="785">
        <v>8.3699999999999992</v>
      </c>
      <c r="AK9" s="791">
        <v>8360742</v>
      </c>
      <c r="AL9" s="792">
        <v>8.3699999999999992</v>
      </c>
      <c r="AM9" s="791">
        <v>8372208</v>
      </c>
      <c r="AN9" s="792">
        <v>8.3800000000000008</v>
      </c>
      <c r="AO9" s="791">
        <v>8405202</v>
      </c>
      <c r="AP9" s="792">
        <v>8.4</v>
      </c>
      <c r="AQ9" s="784">
        <v>8518680.3000000007</v>
      </c>
      <c r="AR9" s="785">
        <v>8.51</v>
      </c>
      <c r="AS9" s="791">
        <v>8412768</v>
      </c>
      <c r="AT9" s="792">
        <v>8.4</v>
      </c>
      <c r="AU9" s="791">
        <v>8416824</v>
      </c>
      <c r="AV9" s="792">
        <v>8.39</v>
      </c>
    </row>
    <row r="10" spans="1:48" ht="16.5" thickBot="1">
      <c r="A10" s="897" t="s">
        <v>128</v>
      </c>
      <c r="B10" s="927"/>
      <c r="C10" s="528">
        <f t="shared" ref="C10:H10" si="0">SUM(C2:C8)</f>
        <v>48005424.509999998</v>
      </c>
      <c r="D10" s="528">
        <f t="shared" si="0"/>
        <v>48.129999999999995</v>
      </c>
      <c r="E10" s="528">
        <f t="shared" si="0"/>
        <v>48080408.060000002</v>
      </c>
      <c r="F10" s="528">
        <f t="shared" si="0"/>
        <v>48.18</v>
      </c>
      <c r="G10" s="528">
        <f t="shared" si="0"/>
        <v>48102738.25</v>
      </c>
      <c r="H10" s="528">
        <f t="shared" si="0"/>
        <v>48.410000000000004</v>
      </c>
      <c r="I10" s="528">
        <f t="shared" ref="I10:N10" si="1">SUM(I2:I8)</f>
        <v>48175787.740000002</v>
      </c>
      <c r="J10" s="528">
        <f t="shared" si="1"/>
        <v>48.430000000000007</v>
      </c>
      <c r="K10" s="528">
        <f t="shared" si="1"/>
        <v>48250107.839999996</v>
      </c>
      <c r="L10" s="528">
        <f t="shared" si="1"/>
        <v>48.46</v>
      </c>
      <c r="M10" s="528">
        <f t="shared" si="1"/>
        <v>48263913.009999998</v>
      </c>
      <c r="N10" s="528">
        <f t="shared" si="1"/>
        <v>48.490000000000009</v>
      </c>
      <c r="O10" s="528">
        <f t="shared" ref="O10:V10" si="2">SUM(O2:O8)</f>
        <v>48415015.549999997</v>
      </c>
      <c r="P10" s="528">
        <f t="shared" si="2"/>
        <v>48.56</v>
      </c>
      <c r="Q10" s="528">
        <f t="shared" si="2"/>
        <v>48312926.799999997</v>
      </c>
      <c r="R10" s="528">
        <f t="shared" si="2"/>
        <v>48.500000000000007</v>
      </c>
      <c r="S10" s="528">
        <f t="shared" si="2"/>
        <v>48435530.340000004</v>
      </c>
      <c r="T10" s="528">
        <f t="shared" si="2"/>
        <v>48.550000000000004</v>
      </c>
      <c r="U10" s="528">
        <f t="shared" si="2"/>
        <v>48413987.119999997</v>
      </c>
      <c r="V10" s="528">
        <f t="shared" si="2"/>
        <v>48.529999999999994</v>
      </c>
      <c r="W10" s="528">
        <f t="shared" ref="W10:AD10" si="3">SUM(W2:W8)</f>
        <v>48450751.489999995</v>
      </c>
      <c r="X10" s="528">
        <f t="shared" si="3"/>
        <v>48.61</v>
      </c>
      <c r="Y10" s="528">
        <f t="shared" si="3"/>
        <v>48474404.969999999</v>
      </c>
      <c r="Z10" s="528">
        <f t="shared" si="3"/>
        <v>48.620000000000005</v>
      </c>
      <c r="AA10" s="528">
        <f t="shared" si="3"/>
        <v>48491118.039999999</v>
      </c>
      <c r="AB10" s="528">
        <f t="shared" si="3"/>
        <v>48.620000000000005</v>
      </c>
      <c r="AC10" s="528">
        <f t="shared" si="3"/>
        <v>48551414.480000004</v>
      </c>
      <c r="AD10" s="528">
        <f t="shared" si="3"/>
        <v>48.64</v>
      </c>
      <c r="AE10" s="528">
        <f>SUM(AE2:AE8)</f>
        <v>48598898.640000001</v>
      </c>
      <c r="AF10" s="528">
        <f>SUM(AF2:AF8)</f>
        <v>48.66</v>
      </c>
      <c r="AG10" s="528">
        <f>SUM(AG2:AG8)</f>
        <v>40120517.799999997</v>
      </c>
      <c r="AH10" s="528">
        <f>SUM(AH2:AH8)</f>
        <v>40.17</v>
      </c>
      <c r="AI10" s="528">
        <f t="shared" ref="AI10:AP10" si="4">SUM(AI3:AI9)</f>
        <v>48555426.059999995</v>
      </c>
      <c r="AJ10" s="528">
        <f t="shared" si="4"/>
        <v>48.62</v>
      </c>
      <c r="AK10" s="528">
        <f t="shared" si="4"/>
        <v>48592130.229999997</v>
      </c>
      <c r="AL10" s="528">
        <f t="shared" si="4"/>
        <v>48.639999999999993</v>
      </c>
      <c r="AM10" s="528">
        <f t="shared" si="4"/>
        <v>48580511.960000001</v>
      </c>
      <c r="AN10" s="528">
        <f t="shared" si="4"/>
        <v>48.620000000000012</v>
      </c>
      <c r="AO10" s="528">
        <f t="shared" si="4"/>
        <v>48735997.650000006</v>
      </c>
      <c r="AP10" s="528">
        <f t="shared" si="4"/>
        <v>48.69</v>
      </c>
      <c r="AQ10" s="528">
        <f t="shared" ref="AQ10:AV10" si="5">SUM(AQ3:AQ9)</f>
        <v>48832607.870000005</v>
      </c>
      <c r="AR10" s="528">
        <f t="shared" si="5"/>
        <v>48.75</v>
      </c>
      <c r="AS10" s="528">
        <f t="shared" si="5"/>
        <v>48847817.869999997</v>
      </c>
      <c r="AT10" s="528">
        <f t="shared" si="5"/>
        <v>48.749999999999993</v>
      </c>
      <c r="AU10" s="528">
        <f t="shared" si="5"/>
        <v>48876839.210000001</v>
      </c>
      <c r="AV10" s="528">
        <f t="shared" si="5"/>
        <v>48.730000000000004</v>
      </c>
    </row>
    <row r="11" spans="1:48" ht="15">
      <c r="A11" s="441" t="s">
        <v>25</v>
      </c>
      <c r="B11" s="444" t="s">
        <v>26</v>
      </c>
      <c r="C11" s="605">
        <v>3851037.27</v>
      </c>
      <c r="D11" s="548">
        <v>3.86</v>
      </c>
      <c r="E11" s="605">
        <v>3852586.48</v>
      </c>
      <c r="F11" s="548">
        <v>3.86</v>
      </c>
      <c r="G11" s="605">
        <v>3854136.43</v>
      </c>
      <c r="H11" s="548">
        <v>3.88</v>
      </c>
      <c r="I11" s="744">
        <v>3858790.47</v>
      </c>
      <c r="J11" s="737">
        <v>3.88</v>
      </c>
      <c r="K11" s="767">
        <v>3860342.7</v>
      </c>
      <c r="L11" s="737">
        <v>3.88</v>
      </c>
      <c r="M11" s="767">
        <v>3861896.06</v>
      </c>
      <c r="N11" s="737">
        <v>3.88</v>
      </c>
      <c r="O11" s="767">
        <v>3863449.8</v>
      </c>
      <c r="P11" s="737">
        <v>3.87</v>
      </c>
      <c r="Q11" s="767">
        <v>3865003.92</v>
      </c>
      <c r="R11" s="737">
        <v>3.88</v>
      </c>
      <c r="S11" s="767">
        <v>3869670.83</v>
      </c>
      <c r="T11" s="737">
        <v>3.88</v>
      </c>
      <c r="U11" s="767">
        <v>3871227.98</v>
      </c>
      <c r="V11" s="737">
        <v>3.88</v>
      </c>
      <c r="W11" s="767">
        <v>3872785.13</v>
      </c>
      <c r="X11" s="737">
        <v>3.89</v>
      </c>
      <c r="Y11" s="767">
        <v>3874343.41</v>
      </c>
      <c r="Z11" s="737">
        <v>3.89</v>
      </c>
      <c r="AA11" s="767">
        <v>3875902.07</v>
      </c>
      <c r="AB11" s="737">
        <v>3.89</v>
      </c>
      <c r="AC11" s="767">
        <v>3880582.22</v>
      </c>
      <c r="AD11" s="737">
        <v>3.89</v>
      </c>
      <c r="AE11" s="767">
        <v>3882143.54</v>
      </c>
      <c r="AF11" s="737">
        <v>3.89</v>
      </c>
      <c r="AG11" s="767">
        <v>3883705.23</v>
      </c>
      <c r="AH11" s="737">
        <v>3.89</v>
      </c>
      <c r="AI11" s="767">
        <v>3885268.05</v>
      </c>
      <c r="AJ11" s="737">
        <v>3.89</v>
      </c>
      <c r="AK11" s="767">
        <v>3886830.88</v>
      </c>
      <c r="AL11" s="737">
        <v>3.89</v>
      </c>
      <c r="AM11" s="767">
        <v>3891524.28</v>
      </c>
      <c r="AN11" s="737">
        <v>3.9</v>
      </c>
      <c r="AO11" s="767">
        <v>3893090.14</v>
      </c>
      <c r="AP11" s="737">
        <v>3.89</v>
      </c>
      <c r="AQ11" s="767">
        <v>3894656.37</v>
      </c>
      <c r="AR11" s="737">
        <v>3.89</v>
      </c>
      <c r="AS11" s="767">
        <v>3896223.36</v>
      </c>
      <c r="AT11" s="737">
        <v>3.89</v>
      </c>
      <c r="AU11" s="767">
        <v>3897790.73</v>
      </c>
      <c r="AV11" s="737">
        <v>3.8800000000000003</v>
      </c>
    </row>
    <row r="12" spans="1:48" ht="15">
      <c r="A12" s="441" t="s">
        <v>133</v>
      </c>
      <c r="B12" s="444" t="s">
        <v>134</v>
      </c>
      <c r="C12" s="603">
        <v>0</v>
      </c>
      <c r="D12" s="548">
        <v>0</v>
      </c>
      <c r="E12" s="603">
        <v>0</v>
      </c>
      <c r="F12" s="548">
        <v>0</v>
      </c>
      <c r="G12" s="603">
        <v>2499312.06</v>
      </c>
      <c r="H12" s="548">
        <v>2.52</v>
      </c>
      <c r="I12" s="743">
        <v>2502185.1</v>
      </c>
      <c r="J12" s="737">
        <v>2.52</v>
      </c>
      <c r="K12" s="766">
        <v>2503143.41</v>
      </c>
      <c r="L12" s="737">
        <v>2.5099999999999998</v>
      </c>
      <c r="M12" s="766">
        <v>2504102.21</v>
      </c>
      <c r="N12" s="737">
        <v>2.52</v>
      </c>
      <c r="O12" s="766">
        <v>2505061.25</v>
      </c>
      <c r="P12" s="737">
        <v>2.5099999999999998</v>
      </c>
      <c r="Q12" s="766">
        <v>2506020.77</v>
      </c>
      <c r="R12" s="737">
        <v>2.52</v>
      </c>
      <c r="S12" s="766">
        <v>2508901.4700000002</v>
      </c>
      <c r="T12" s="737">
        <v>2.5099999999999998</v>
      </c>
      <c r="U12" s="766">
        <v>2509862.42</v>
      </c>
      <c r="V12" s="737">
        <v>2.5100000000000002</v>
      </c>
      <c r="W12" s="766">
        <v>2510823.61</v>
      </c>
      <c r="X12" s="737">
        <v>2.52</v>
      </c>
      <c r="Y12" s="766">
        <v>2511785.2799999998</v>
      </c>
      <c r="Z12" s="737">
        <v>2.52</v>
      </c>
      <c r="AA12" s="766">
        <v>2512747.4300000002</v>
      </c>
      <c r="AB12" s="737">
        <v>2.52</v>
      </c>
      <c r="AC12" s="766">
        <v>2515635.79</v>
      </c>
      <c r="AD12" s="737">
        <v>2.52</v>
      </c>
      <c r="AE12" s="766">
        <v>2516599.37</v>
      </c>
      <c r="AF12" s="737">
        <v>2.52</v>
      </c>
      <c r="AG12" s="766">
        <v>2517563.2000000002</v>
      </c>
      <c r="AH12" s="737">
        <v>2.52</v>
      </c>
      <c r="AI12" s="766">
        <v>2518527.5</v>
      </c>
      <c r="AJ12" s="737">
        <v>2.52</v>
      </c>
      <c r="AK12" s="766">
        <v>2519492.0499999998</v>
      </c>
      <c r="AL12" s="737">
        <v>2.52</v>
      </c>
      <c r="AM12" s="766">
        <v>2522388.31</v>
      </c>
      <c r="AN12" s="737">
        <v>2.52</v>
      </c>
      <c r="AO12" s="766">
        <v>2523354.2799999998</v>
      </c>
      <c r="AP12" s="737">
        <v>2.52</v>
      </c>
      <c r="AQ12" s="766">
        <v>2524320.98</v>
      </c>
      <c r="AR12" s="737">
        <v>2.52</v>
      </c>
      <c r="AS12" s="766">
        <v>2525287.6800000002</v>
      </c>
      <c r="AT12" s="737">
        <v>2.52</v>
      </c>
      <c r="AU12" s="766">
        <v>2526255.1</v>
      </c>
      <c r="AV12" s="737">
        <v>2.52</v>
      </c>
    </row>
    <row r="13" spans="1:48" ht="15">
      <c r="A13" s="442" t="s">
        <v>38</v>
      </c>
      <c r="B13" s="442" t="s">
        <v>39</v>
      </c>
      <c r="C13" s="604">
        <v>4040730.8</v>
      </c>
      <c r="D13" s="551">
        <v>4.05</v>
      </c>
      <c r="E13" s="604">
        <v>4042680.8</v>
      </c>
      <c r="F13" s="551">
        <v>4.05</v>
      </c>
      <c r="G13" s="604">
        <v>4044631.6</v>
      </c>
      <c r="H13" s="551">
        <v>4.07</v>
      </c>
      <c r="I13" s="742">
        <v>4050489.6</v>
      </c>
      <c r="J13" s="741">
        <v>4.07</v>
      </c>
      <c r="K13" s="765">
        <v>4052444.4</v>
      </c>
      <c r="L13" s="741">
        <v>4.07</v>
      </c>
      <c r="M13" s="765">
        <v>4054400</v>
      </c>
      <c r="N13" s="741">
        <v>4.07</v>
      </c>
      <c r="O13" s="765">
        <v>4056356.4</v>
      </c>
      <c r="P13" s="741">
        <v>4.07</v>
      </c>
      <c r="Q13" s="765">
        <v>4058313.6</v>
      </c>
      <c r="R13" s="741">
        <v>4.07</v>
      </c>
      <c r="S13" s="765">
        <v>4064191.6</v>
      </c>
      <c r="T13" s="741">
        <v>4.07</v>
      </c>
      <c r="U13" s="765">
        <v>4066152.8</v>
      </c>
      <c r="V13" s="741">
        <v>4.08</v>
      </c>
      <c r="W13" s="765">
        <v>4068115.2</v>
      </c>
      <c r="X13" s="741">
        <v>4.08</v>
      </c>
      <c r="Y13" s="765">
        <v>4070078</v>
      </c>
      <c r="Z13" s="741">
        <v>4.08</v>
      </c>
      <c r="AA13" s="765">
        <v>4072042</v>
      </c>
      <c r="AB13" s="741">
        <v>4.08</v>
      </c>
      <c r="AC13" s="765">
        <v>4077940</v>
      </c>
      <c r="AD13" s="741">
        <v>4.09</v>
      </c>
      <c r="AE13" s="765">
        <v>4079908</v>
      </c>
      <c r="AF13" s="741">
        <v>4.09</v>
      </c>
      <c r="AG13" s="765">
        <v>4081876.8</v>
      </c>
      <c r="AH13" s="741">
        <v>4.09</v>
      </c>
      <c r="AI13" s="765">
        <v>4083846.4</v>
      </c>
      <c r="AJ13" s="741">
        <v>4.09</v>
      </c>
      <c r="AK13" s="765">
        <v>4085817.2</v>
      </c>
      <c r="AL13" s="741">
        <v>4.09</v>
      </c>
      <c r="AM13" s="765">
        <v>4091734.8</v>
      </c>
      <c r="AN13" s="741">
        <v>4.09</v>
      </c>
      <c r="AO13" s="765">
        <v>4093709.2</v>
      </c>
      <c r="AP13" s="741">
        <v>4.09</v>
      </c>
      <c r="AQ13" s="765">
        <v>4095684.8</v>
      </c>
      <c r="AR13" s="741">
        <v>4.09</v>
      </c>
      <c r="AS13" s="765">
        <v>4097661.2</v>
      </c>
      <c r="AT13" s="741">
        <v>4.09</v>
      </c>
      <c r="AU13" s="765">
        <v>4099638.4</v>
      </c>
      <c r="AV13" s="741">
        <v>4.09</v>
      </c>
    </row>
    <row r="14" spans="1:48" thickBot="1">
      <c r="A14" s="443" t="s">
        <v>100</v>
      </c>
      <c r="B14" s="443" t="s">
        <v>101</v>
      </c>
      <c r="C14" s="606">
        <v>3116055.9</v>
      </c>
      <c r="D14" s="548">
        <v>3.13</v>
      </c>
      <c r="E14" s="606">
        <v>3117722.7</v>
      </c>
      <c r="F14" s="548">
        <v>3.12</v>
      </c>
      <c r="G14" s="606">
        <v>3119390.1</v>
      </c>
      <c r="H14" s="548">
        <v>3.14</v>
      </c>
      <c r="I14" s="745">
        <v>3124398.3</v>
      </c>
      <c r="J14" s="737">
        <v>3.14</v>
      </c>
      <c r="K14" s="768">
        <v>3126069.3</v>
      </c>
      <c r="L14" s="737">
        <v>3.14</v>
      </c>
      <c r="M14" s="768">
        <v>3127741.2</v>
      </c>
      <c r="N14" s="737">
        <v>3.14</v>
      </c>
      <c r="O14" s="768">
        <v>3129414.3</v>
      </c>
      <c r="P14" s="737">
        <v>3.14</v>
      </c>
      <c r="Q14" s="768">
        <v>3131088</v>
      </c>
      <c r="R14" s="737">
        <v>3.14</v>
      </c>
      <c r="S14" s="768">
        <v>3136114.8</v>
      </c>
      <c r="T14" s="737">
        <v>3.14</v>
      </c>
      <c r="U14" s="768">
        <v>3137792.1</v>
      </c>
      <c r="V14" s="737">
        <v>3.15</v>
      </c>
      <c r="W14" s="768">
        <v>3139470.6</v>
      </c>
      <c r="X14" s="737">
        <v>3.15</v>
      </c>
      <c r="Y14" s="768">
        <v>3141149.7</v>
      </c>
      <c r="Z14" s="737">
        <v>3.15</v>
      </c>
      <c r="AA14" s="768">
        <v>3142829.7</v>
      </c>
      <c r="AB14" s="737">
        <v>3.15</v>
      </c>
      <c r="AC14" s="768">
        <v>3147875.4</v>
      </c>
      <c r="AD14" s="737">
        <v>3.15</v>
      </c>
      <c r="AE14" s="768">
        <v>2999979</v>
      </c>
      <c r="AF14" s="737">
        <v>3</v>
      </c>
      <c r="AG14" s="768">
        <v>3001583.7</v>
      </c>
      <c r="AH14" s="737">
        <v>3.01</v>
      </c>
      <c r="AI14" s="768">
        <v>3003189</v>
      </c>
      <c r="AJ14" s="737">
        <v>3.01</v>
      </c>
      <c r="AK14" s="768">
        <v>3004795.2</v>
      </c>
      <c r="AL14" s="737">
        <v>3.01</v>
      </c>
      <c r="AM14" s="768">
        <v>3009619.2</v>
      </c>
      <c r="AN14" s="737">
        <v>3.01</v>
      </c>
      <c r="AO14" s="768">
        <v>3011229</v>
      </c>
      <c r="AP14" s="737">
        <v>3.01</v>
      </c>
      <c r="AQ14" s="768">
        <v>3012839.7</v>
      </c>
      <c r="AR14" s="737">
        <v>3.01</v>
      </c>
      <c r="AS14" s="768">
        <v>3014451</v>
      </c>
      <c r="AT14" s="737">
        <v>3.01</v>
      </c>
      <c r="AU14" s="768">
        <v>3016063.5</v>
      </c>
      <c r="AV14" s="737">
        <v>3.01</v>
      </c>
    </row>
    <row r="15" spans="1:48" ht="16.5" thickBot="1">
      <c r="A15" s="899" t="s">
        <v>129</v>
      </c>
      <c r="B15" s="928"/>
      <c r="C15" s="498">
        <f t="shared" ref="C15:H15" si="6">SUM(C11:C14)</f>
        <v>11007823.970000001</v>
      </c>
      <c r="D15" s="498">
        <f t="shared" si="6"/>
        <v>11.04</v>
      </c>
      <c r="E15" s="498">
        <f t="shared" si="6"/>
        <v>11012989.98</v>
      </c>
      <c r="F15" s="498">
        <f t="shared" si="6"/>
        <v>11.030000000000001</v>
      </c>
      <c r="G15" s="498">
        <f t="shared" si="6"/>
        <v>13517470.189999999</v>
      </c>
      <c r="H15" s="498">
        <f t="shared" si="6"/>
        <v>13.610000000000001</v>
      </c>
      <c r="I15" s="498">
        <f t="shared" ref="I15:N15" si="7">SUM(I11:I14)</f>
        <v>13535863.469999999</v>
      </c>
      <c r="J15" s="498">
        <f t="shared" si="7"/>
        <v>13.610000000000001</v>
      </c>
      <c r="K15" s="498">
        <f t="shared" si="7"/>
        <v>13541999.809999999</v>
      </c>
      <c r="L15" s="498">
        <f t="shared" si="7"/>
        <v>13.600000000000001</v>
      </c>
      <c r="M15" s="498">
        <f t="shared" si="7"/>
        <v>13548139.469999999</v>
      </c>
      <c r="N15" s="498">
        <f t="shared" si="7"/>
        <v>13.610000000000001</v>
      </c>
      <c r="O15" s="498">
        <f t="shared" ref="O15:V15" si="8">SUM(O11:O14)</f>
        <v>13554281.75</v>
      </c>
      <c r="P15" s="498">
        <f t="shared" si="8"/>
        <v>13.59</v>
      </c>
      <c r="Q15" s="498">
        <f t="shared" si="8"/>
        <v>13560426.289999999</v>
      </c>
      <c r="R15" s="498">
        <f t="shared" si="8"/>
        <v>13.610000000000001</v>
      </c>
      <c r="S15" s="498">
        <f t="shared" si="8"/>
        <v>13578878.699999999</v>
      </c>
      <c r="T15" s="498">
        <f t="shared" si="8"/>
        <v>13.600000000000001</v>
      </c>
      <c r="U15" s="498">
        <f t="shared" si="8"/>
        <v>13585035.299999999</v>
      </c>
      <c r="V15" s="498">
        <f t="shared" si="8"/>
        <v>13.620000000000001</v>
      </c>
      <c r="W15" s="498">
        <f t="shared" ref="W15:AD15" si="9">SUM(W11:W14)</f>
        <v>13591194.540000001</v>
      </c>
      <c r="X15" s="498">
        <f t="shared" si="9"/>
        <v>13.64</v>
      </c>
      <c r="Y15" s="498">
        <f t="shared" si="9"/>
        <v>13597356.390000001</v>
      </c>
      <c r="Z15" s="498">
        <f t="shared" si="9"/>
        <v>13.64</v>
      </c>
      <c r="AA15" s="498">
        <f t="shared" si="9"/>
        <v>13603521.199999999</v>
      </c>
      <c r="AB15" s="498">
        <f t="shared" si="9"/>
        <v>13.64</v>
      </c>
      <c r="AC15" s="498">
        <f t="shared" si="9"/>
        <v>13622033.41</v>
      </c>
      <c r="AD15" s="498">
        <f t="shared" si="9"/>
        <v>13.65</v>
      </c>
      <c r="AE15" s="498">
        <f t="shared" ref="AE15:AJ15" si="10">SUM(AE11:AE14)</f>
        <v>13478629.91</v>
      </c>
      <c r="AF15" s="498">
        <f t="shared" si="10"/>
        <v>13.5</v>
      </c>
      <c r="AG15" s="498">
        <f t="shared" si="10"/>
        <v>13484728.93</v>
      </c>
      <c r="AH15" s="498">
        <f t="shared" si="10"/>
        <v>13.51</v>
      </c>
      <c r="AI15" s="498">
        <f t="shared" si="10"/>
        <v>13490830.949999999</v>
      </c>
      <c r="AJ15" s="498">
        <f t="shared" si="10"/>
        <v>13.51</v>
      </c>
      <c r="AK15" s="498">
        <f t="shared" ref="AK15:AP15" si="11">SUM(AK11:AK14)</f>
        <v>13496935.329999998</v>
      </c>
      <c r="AL15" s="498">
        <f t="shared" si="11"/>
        <v>13.51</v>
      </c>
      <c r="AM15" s="498">
        <f t="shared" si="11"/>
        <v>13515266.59</v>
      </c>
      <c r="AN15" s="498">
        <f t="shared" si="11"/>
        <v>13.52</v>
      </c>
      <c r="AO15" s="498">
        <f t="shared" si="11"/>
        <v>13521382.620000001</v>
      </c>
      <c r="AP15" s="498">
        <f t="shared" si="11"/>
        <v>13.51</v>
      </c>
      <c r="AQ15" s="498">
        <f t="shared" ref="AQ15:AV15" si="12">SUM(AQ11:AQ14)</f>
        <v>13527501.849999998</v>
      </c>
      <c r="AR15" s="498">
        <f t="shared" si="12"/>
        <v>13.51</v>
      </c>
      <c r="AS15" s="498">
        <f t="shared" si="12"/>
        <v>13533623.24</v>
      </c>
      <c r="AT15" s="498">
        <f t="shared" si="12"/>
        <v>13.51</v>
      </c>
      <c r="AU15" s="498">
        <f t="shared" si="12"/>
        <v>13539747.73</v>
      </c>
      <c r="AV15" s="498">
        <f t="shared" si="12"/>
        <v>13.5</v>
      </c>
    </row>
    <row r="16" spans="1:48" ht="32.25" thickBot="1">
      <c r="A16" s="77" t="s">
        <v>41</v>
      </c>
      <c r="B16" s="78" t="s">
        <v>42</v>
      </c>
      <c r="C16" s="412"/>
      <c r="D16" s="499"/>
      <c r="E16" s="412"/>
      <c r="F16" s="499"/>
      <c r="G16" s="412"/>
      <c r="H16" s="499"/>
      <c r="I16" s="412"/>
      <c r="J16" s="499"/>
      <c r="K16" s="412"/>
      <c r="L16" s="499"/>
      <c r="M16" s="412"/>
      <c r="N16" s="499"/>
      <c r="O16" s="412"/>
      <c r="P16" s="499"/>
      <c r="Q16" s="412"/>
      <c r="R16" s="499"/>
      <c r="S16" s="412"/>
      <c r="T16" s="499"/>
      <c r="U16" s="412"/>
      <c r="V16" s="499"/>
      <c r="W16" s="412"/>
      <c r="X16" s="499"/>
      <c r="Y16" s="412"/>
      <c r="Z16" s="499"/>
      <c r="AA16" s="412"/>
      <c r="AB16" s="499"/>
      <c r="AC16" s="412"/>
      <c r="AD16" s="499"/>
      <c r="AE16" s="412"/>
      <c r="AF16" s="499"/>
      <c r="AG16" s="412"/>
      <c r="AH16" s="499"/>
      <c r="AI16" s="412"/>
      <c r="AJ16" s="499"/>
      <c r="AK16" s="412"/>
      <c r="AL16" s="499"/>
      <c r="AM16" s="412"/>
      <c r="AN16" s="499"/>
      <c r="AO16" s="412"/>
      <c r="AP16" s="499"/>
      <c r="AQ16" s="412"/>
      <c r="AR16" s="499"/>
      <c r="AS16" s="412"/>
      <c r="AT16" s="499"/>
      <c r="AU16" s="412"/>
      <c r="AV16" s="499"/>
    </row>
    <row r="17" spans="1:48" ht="16.5" thickBot="1">
      <c r="A17" s="920" t="s">
        <v>127</v>
      </c>
      <c r="B17" s="920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4"/>
      <c r="AD17" s="414"/>
      <c r="AE17" s="414"/>
      <c r="AF17" s="414"/>
      <c r="AG17" s="414"/>
      <c r="AH17" s="414"/>
      <c r="AI17" s="414"/>
      <c r="AJ17" s="414"/>
      <c r="AK17" s="414"/>
      <c r="AL17" s="414"/>
      <c r="AM17" s="414"/>
      <c r="AN17" s="414"/>
      <c r="AO17" s="414"/>
      <c r="AP17" s="414"/>
      <c r="AQ17" s="414"/>
      <c r="AR17" s="414"/>
      <c r="AS17" s="414"/>
      <c r="AT17" s="414"/>
      <c r="AU17" s="414"/>
      <c r="AV17" s="414"/>
    </row>
    <row r="18" spans="1:48">
      <c r="A18" s="704" t="s">
        <v>115</v>
      </c>
      <c r="B18" s="692"/>
      <c r="C18" s="500">
        <v>550495</v>
      </c>
      <c r="D18" s="607">
        <v>0.55000000000000004</v>
      </c>
      <c r="E18" s="500">
        <v>550495</v>
      </c>
      <c r="F18" s="607">
        <v>0.55000000000000004</v>
      </c>
      <c r="G18" s="500">
        <v>550495</v>
      </c>
      <c r="H18" s="607">
        <v>0.55000000000000004</v>
      </c>
      <c r="I18" s="500">
        <v>550495</v>
      </c>
      <c r="J18" s="746">
        <v>0.55000000000000004</v>
      </c>
      <c r="K18" s="500">
        <v>550495</v>
      </c>
      <c r="L18" s="769">
        <v>0.55000000000000004</v>
      </c>
      <c r="M18" s="500">
        <v>550495</v>
      </c>
      <c r="N18" s="769">
        <v>0.55000000000000004</v>
      </c>
      <c r="O18" s="500">
        <v>550495</v>
      </c>
      <c r="P18" s="769">
        <v>0.55000000000000004</v>
      </c>
      <c r="Q18" s="500">
        <v>550495</v>
      </c>
      <c r="R18" s="769">
        <v>0.55000000000000004</v>
      </c>
      <c r="S18" s="500">
        <v>550495</v>
      </c>
      <c r="T18" s="769">
        <v>0.55000000000000004</v>
      </c>
      <c r="U18" s="500">
        <v>550495</v>
      </c>
      <c r="V18" s="769">
        <v>0.55000000000000004</v>
      </c>
      <c r="W18" s="500">
        <v>550495</v>
      </c>
      <c r="X18" s="769">
        <v>0.55000000000000004</v>
      </c>
      <c r="Y18" s="500">
        <v>550495</v>
      </c>
      <c r="Z18" s="769">
        <v>0.55000000000000004</v>
      </c>
      <c r="AA18" s="500">
        <v>550495</v>
      </c>
      <c r="AB18" s="769">
        <v>0.55000000000000004</v>
      </c>
      <c r="AC18" s="500">
        <v>550495</v>
      </c>
      <c r="AD18" s="769">
        <v>0.55000000000000004</v>
      </c>
      <c r="AE18" s="500">
        <v>550495</v>
      </c>
      <c r="AF18" s="769">
        <v>0.55000000000000004</v>
      </c>
      <c r="AG18" s="500">
        <v>550495</v>
      </c>
      <c r="AH18" s="769">
        <v>0.55000000000000004</v>
      </c>
      <c r="AI18" s="500">
        <v>550495</v>
      </c>
      <c r="AJ18" s="769">
        <v>0.55000000000000004</v>
      </c>
      <c r="AK18" s="500">
        <v>550495</v>
      </c>
      <c r="AL18" s="769">
        <v>0.55000000000000004</v>
      </c>
      <c r="AM18" s="500">
        <v>550495</v>
      </c>
      <c r="AN18" s="769">
        <v>0.55000000000000004</v>
      </c>
      <c r="AO18" s="500">
        <v>550495</v>
      </c>
      <c r="AP18" s="769">
        <v>0.55000000000000004</v>
      </c>
      <c r="AQ18" s="500">
        <v>550495</v>
      </c>
      <c r="AR18" s="769">
        <v>0.55000000000000004</v>
      </c>
      <c r="AS18" s="500">
        <v>550495</v>
      </c>
      <c r="AT18" s="769">
        <v>0.55000000000000004</v>
      </c>
      <c r="AU18" s="500">
        <v>550495</v>
      </c>
      <c r="AV18" s="769">
        <v>0.55000000000000004</v>
      </c>
    </row>
    <row r="19" spans="1:48">
      <c r="A19" s="704" t="s">
        <v>116</v>
      </c>
      <c r="B19" s="692"/>
      <c r="C19" s="502">
        <v>1188246.17</v>
      </c>
      <c r="D19" s="608">
        <v>1.19</v>
      </c>
      <c r="E19" s="502">
        <v>1188246.17</v>
      </c>
      <c r="F19" s="608">
        <v>1.19</v>
      </c>
      <c r="G19" s="502">
        <v>1188246.17</v>
      </c>
      <c r="H19" s="608">
        <v>1.2</v>
      </c>
      <c r="I19" s="502">
        <v>1188246.17</v>
      </c>
      <c r="J19" s="747">
        <v>1.19</v>
      </c>
      <c r="K19" s="502">
        <v>1188246.17</v>
      </c>
      <c r="L19" s="770">
        <v>1.19</v>
      </c>
      <c r="M19" s="502">
        <v>1188246.17</v>
      </c>
      <c r="N19" s="770">
        <v>1.19</v>
      </c>
      <c r="O19" s="502">
        <v>1188246.17</v>
      </c>
      <c r="P19" s="770">
        <v>1.19</v>
      </c>
      <c r="Q19" s="502">
        <v>1188246.17</v>
      </c>
      <c r="R19" s="770">
        <v>1.19</v>
      </c>
      <c r="S19" s="502">
        <v>1188246.17</v>
      </c>
      <c r="T19" s="770">
        <v>1.19</v>
      </c>
      <c r="U19" s="502">
        <v>1188246.17</v>
      </c>
      <c r="V19" s="770">
        <v>1.19</v>
      </c>
      <c r="W19" s="502">
        <v>1188246.17</v>
      </c>
      <c r="X19" s="770">
        <v>1.19</v>
      </c>
      <c r="Y19" s="502">
        <v>1188246.17</v>
      </c>
      <c r="Z19" s="770">
        <v>1.19</v>
      </c>
      <c r="AA19" s="502">
        <v>1188246.17</v>
      </c>
      <c r="AB19" s="770">
        <v>1.19</v>
      </c>
      <c r="AC19" s="502">
        <v>1188246.17</v>
      </c>
      <c r="AD19" s="770">
        <v>1.19</v>
      </c>
      <c r="AE19" s="502">
        <v>1188246.17</v>
      </c>
      <c r="AF19" s="770">
        <v>1.19</v>
      </c>
      <c r="AG19" s="502">
        <v>1188246.17</v>
      </c>
      <c r="AH19" s="770">
        <v>1.19</v>
      </c>
      <c r="AI19" s="502">
        <v>1188246.17</v>
      </c>
      <c r="AJ19" s="770">
        <v>1.19</v>
      </c>
      <c r="AK19" s="502">
        <v>1188246.17</v>
      </c>
      <c r="AL19" s="770">
        <v>1.19</v>
      </c>
      <c r="AM19" s="502">
        <v>1188246.17</v>
      </c>
      <c r="AN19" s="770">
        <v>1.19</v>
      </c>
      <c r="AO19" s="502">
        <v>1188246.17</v>
      </c>
      <c r="AP19" s="770">
        <v>1.19</v>
      </c>
      <c r="AQ19" s="502">
        <v>1188246.17</v>
      </c>
      <c r="AR19" s="770">
        <v>1.19</v>
      </c>
      <c r="AS19" s="502">
        <v>1188246.17</v>
      </c>
      <c r="AT19" s="770">
        <v>1.18</v>
      </c>
      <c r="AU19" s="502">
        <v>1188246.17</v>
      </c>
      <c r="AV19" s="770">
        <v>1.18</v>
      </c>
    </row>
    <row r="20" spans="1:48" ht="16.5" thickBot="1">
      <c r="A20" s="704" t="s">
        <v>117</v>
      </c>
      <c r="B20" s="692"/>
      <c r="C20" s="503">
        <v>5267242.53</v>
      </c>
      <c r="D20" s="607">
        <v>5.28</v>
      </c>
      <c r="E20" s="503">
        <v>5267242.53</v>
      </c>
      <c r="F20" s="607">
        <v>5.28</v>
      </c>
      <c r="G20" s="503">
        <v>5267242.53</v>
      </c>
      <c r="H20" s="607">
        <v>5.3</v>
      </c>
      <c r="I20" s="503">
        <v>5267242.53</v>
      </c>
      <c r="J20" s="746">
        <v>5.3</v>
      </c>
      <c r="K20" s="503">
        <v>5267242.53</v>
      </c>
      <c r="L20" s="769">
        <v>5.29</v>
      </c>
      <c r="M20" s="503">
        <v>5267242.53</v>
      </c>
      <c r="N20" s="769">
        <v>5.29</v>
      </c>
      <c r="O20" s="503">
        <v>5267242.53</v>
      </c>
      <c r="P20" s="769">
        <v>5.29</v>
      </c>
      <c r="Q20" s="503">
        <v>5267242.53</v>
      </c>
      <c r="R20" s="769">
        <v>5.29</v>
      </c>
      <c r="S20" s="503">
        <v>5267242.53</v>
      </c>
      <c r="T20" s="769">
        <v>5.28</v>
      </c>
      <c r="U20" s="503">
        <v>5267242.53</v>
      </c>
      <c r="V20" s="769">
        <v>5.28</v>
      </c>
      <c r="W20" s="503">
        <v>5267242.53</v>
      </c>
      <c r="X20" s="769">
        <v>5.29</v>
      </c>
      <c r="Y20" s="503">
        <v>5267242.53</v>
      </c>
      <c r="Z20" s="769">
        <v>5.29</v>
      </c>
      <c r="AA20" s="503">
        <v>5267242.53</v>
      </c>
      <c r="AB20" s="769">
        <v>5.29</v>
      </c>
      <c r="AC20" s="503">
        <v>5267242.53</v>
      </c>
      <c r="AD20" s="769">
        <v>5.28</v>
      </c>
      <c r="AE20" s="503">
        <v>5267242.53</v>
      </c>
      <c r="AF20" s="769">
        <v>5.27</v>
      </c>
      <c r="AG20" s="503">
        <v>5267242.53</v>
      </c>
      <c r="AH20" s="769">
        <v>5.27</v>
      </c>
      <c r="AI20" s="503">
        <v>5267242.53</v>
      </c>
      <c r="AJ20" s="769">
        <v>5.2799999999999994</v>
      </c>
      <c r="AK20" s="503">
        <v>5267242.53</v>
      </c>
      <c r="AL20" s="769">
        <v>5.27</v>
      </c>
      <c r="AM20" s="503">
        <v>5267242.53</v>
      </c>
      <c r="AN20" s="769">
        <v>5.27</v>
      </c>
      <c r="AO20" s="503">
        <v>5267242.53</v>
      </c>
      <c r="AP20" s="769">
        <v>5.26</v>
      </c>
      <c r="AQ20" s="503">
        <v>5267242.53</v>
      </c>
      <c r="AR20" s="769">
        <v>5.26</v>
      </c>
      <c r="AS20" s="503">
        <v>5267242.53</v>
      </c>
      <c r="AT20" s="769">
        <v>5.26</v>
      </c>
      <c r="AU20" s="503">
        <v>5267242.53</v>
      </c>
      <c r="AV20" s="769">
        <v>5.25</v>
      </c>
    </row>
    <row r="21" spans="1:48" ht="16.5" thickBot="1">
      <c r="A21" s="903" t="s">
        <v>126</v>
      </c>
      <c r="B21" s="904"/>
      <c r="C21" s="414">
        <f t="shared" ref="C21:H21" si="13">SUM(C18:C20)</f>
        <v>7005983.7000000002</v>
      </c>
      <c r="D21" s="414">
        <f t="shared" si="13"/>
        <v>7.0200000000000005</v>
      </c>
      <c r="E21" s="414">
        <f t="shared" si="13"/>
        <v>7005983.7000000002</v>
      </c>
      <c r="F21" s="414">
        <f t="shared" si="13"/>
        <v>7.0200000000000005</v>
      </c>
      <c r="G21" s="414">
        <f t="shared" si="13"/>
        <v>7005983.7000000002</v>
      </c>
      <c r="H21" s="414">
        <f t="shared" si="13"/>
        <v>7.05</v>
      </c>
      <c r="I21" s="414">
        <f t="shared" ref="I21:N21" si="14">SUM(I18:I20)</f>
        <v>7005983.7000000002</v>
      </c>
      <c r="J21" s="414">
        <f t="shared" si="14"/>
        <v>7.04</v>
      </c>
      <c r="K21" s="414">
        <f t="shared" si="14"/>
        <v>7005983.7000000002</v>
      </c>
      <c r="L21" s="414">
        <f t="shared" si="14"/>
        <v>7.03</v>
      </c>
      <c r="M21" s="414">
        <f t="shared" si="14"/>
        <v>7005983.7000000002</v>
      </c>
      <c r="N21" s="414">
        <f t="shared" si="14"/>
        <v>7.03</v>
      </c>
      <c r="O21" s="414">
        <f t="shared" ref="O21:V21" si="15">SUM(O18:O20)</f>
        <v>7005983.7000000002</v>
      </c>
      <c r="P21" s="414">
        <f t="shared" si="15"/>
        <v>7.03</v>
      </c>
      <c r="Q21" s="414">
        <f t="shared" si="15"/>
        <v>7005983.7000000002</v>
      </c>
      <c r="R21" s="414">
        <f t="shared" si="15"/>
        <v>7.03</v>
      </c>
      <c r="S21" s="414">
        <f t="shared" si="15"/>
        <v>7005983.7000000002</v>
      </c>
      <c r="T21" s="414">
        <f t="shared" si="15"/>
        <v>7.0200000000000005</v>
      </c>
      <c r="U21" s="414">
        <f t="shared" si="15"/>
        <v>7005983.7000000002</v>
      </c>
      <c r="V21" s="414">
        <f t="shared" si="15"/>
        <v>7.0200000000000005</v>
      </c>
      <c r="W21" s="414">
        <f t="shared" ref="W21:AD21" si="16">SUM(W18:W20)</f>
        <v>7005983.7000000002</v>
      </c>
      <c r="X21" s="414">
        <f t="shared" si="16"/>
        <v>7.03</v>
      </c>
      <c r="Y21" s="414">
        <f t="shared" si="16"/>
        <v>7005983.7000000002</v>
      </c>
      <c r="Z21" s="414">
        <f t="shared" si="16"/>
        <v>7.03</v>
      </c>
      <c r="AA21" s="414">
        <f t="shared" si="16"/>
        <v>7005983.7000000002</v>
      </c>
      <c r="AB21" s="414">
        <f t="shared" si="16"/>
        <v>7.03</v>
      </c>
      <c r="AC21" s="414">
        <f t="shared" si="16"/>
        <v>7005983.7000000002</v>
      </c>
      <c r="AD21" s="414">
        <f t="shared" si="16"/>
        <v>7.0200000000000005</v>
      </c>
      <c r="AE21" s="414">
        <f t="shared" ref="AE21:AJ21" si="17">SUM(AE18:AE20)</f>
        <v>7005983.7000000002</v>
      </c>
      <c r="AF21" s="414">
        <f t="shared" si="17"/>
        <v>7.01</v>
      </c>
      <c r="AG21" s="414">
        <f t="shared" si="17"/>
        <v>7005983.7000000002</v>
      </c>
      <c r="AH21" s="414">
        <f t="shared" si="17"/>
        <v>7.01</v>
      </c>
      <c r="AI21" s="414">
        <f t="shared" si="17"/>
        <v>7005983.7000000002</v>
      </c>
      <c r="AJ21" s="414">
        <f t="shared" si="17"/>
        <v>7.02</v>
      </c>
      <c r="AK21" s="414">
        <f t="shared" ref="AK21:AP21" si="18">SUM(AK18:AK20)</f>
        <v>7005983.7000000002</v>
      </c>
      <c r="AL21" s="414">
        <f t="shared" si="18"/>
        <v>7.01</v>
      </c>
      <c r="AM21" s="414">
        <f t="shared" si="18"/>
        <v>7005983.7000000002</v>
      </c>
      <c r="AN21" s="414">
        <f t="shared" si="18"/>
        <v>7.01</v>
      </c>
      <c r="AO21" s="414">
        <f t="shared" si="18"/>
        <v>7005983.7000000002</v>
      </c>
      <c r="AP21" s="414">
        <f t="shared" si="18"/>
        <v>7</v>
      </c>
      <c r="AQ21" s="414">
        <f t="shared" ref="AQ21:AV21" si="19">SUM(AQ18:AQ20)</f>
        <v>7005983.7000000002</v>
      </c>
      <c r="AR21" s="414">
        <f t="shared" si="19"/>
        <v>7</v>
      </c>
      <c r="AS21" s="414">
        <f t="shared" si="19"/>
        <v>7005983.7000000002</v>
      </c>
      <c r="AT21" s="414">
        <f t="shared" si="19"/>
        <v>6.99</v>
      </c>
      <c r="AU21" s="414">
        <f t="shared" si="19"/>
        <v>7005983.7000000002</v>
      </c>
      <c r="AV21" s="414">
        <f t="shared" si="19"/>
        <v>6.98</v>
      </c>
    </row>
    <row r="22" spans="1:48">
      <c r="A22" s="96" t="s">
        <v>45</v>
      </c>
      <c r="B22" s="56" t="s">
        <v>58</v>
      </c>
      <c r="C22" s="477">
        <v>3598772.82</v>
      </c>
      <c r="D22" s="561">
        <v>3.61</v>
      </c>
      <c r="E22" s="477">
        <v>3098772.82</v>
      </c>
      <c r="F22" s="561">
        <v>3.11</v>
      </c>
      <c r="G22" s="482">
        <v>4460.76</v>
      </c>
      <c r="H22" s="561">
        <v>0</v>
      </c>
      <c r="I22" s="750">
        <v>10111.709999999999</v>
      </c>
      <c r="J22" s="752">
        <v>0.01</v>
      </c>
      <c r="K22" s="773">
        <v>25136.31</v>
      </c>
      <c r="L22" s="752">
        <v>1.9999999999999997E-2</v>
      </c>
      <c r="M22" s="773">
        <v>5136.3100000000004</v>
      </c>
      <c r="N22" s="752">
        <v>0</v>
      </c>
      <c r="O22" s="773">
        <v>5136.3100000000004</v>
      </c>
      <c r="P22" s="752">
        <v>0</v>
      </c>
      <c r="Q22" s="482">
        <v>5136.3100000000004</v>
      </c>
      <c r="R22" s="752">
        <v>0</v>
      </c>
      <c r="S22" s="482">
        <v>12129.12</v>
      </c>
      <c r="T22" s="752">
        <v>0.01</v>
      </c>
      <c r="U22" s="482">
        <v>12129.12</v>
      </c>
      <c r="V22" s="752">
        <v>0.01</v>
      </c>
      <c r="W22" s="482">
        <v>129.12</v>
      </c>
      <c r="X22" s="752">
        <v>0</v>
      </c>
      <c r="Y22" s="482">
        <v>129.12</v>
      </c>
      <c r="Z22" s="752">
        <v>0</v>
      </c>
      <c r="AA22" s="482">
        <v>129.12</v>
      </c>
      <c r="AB22" s="752">
        <v>0</v>
      </c>
      <c r="AC22" s="482">
        <v>54411.3</v>
      </c>
      <c r="AD22" s="752">
        <v>0.05</v>
      </c>
      <c r="AE22" s="482">
        <v>54411.3</v>
      </c>
      <c r="AF22" s="752">
        <v>0.05</v>
      </c>
      <c r="AG22" s="482">
        <v>8528007.3000000007</v>
      </c>
      <c r="AH22" s="752">
        <v>8.5399999999999991</v>
      </c>
      <c r="AI22" s="482">
        <v>79593.3</v>
      </c>
      <c r="AJ22" s="752">
        <v>0.08</v>
      </c>
      <c r="AK22" s="482">
        <v>79593.3</v>
      </c>
      <c r="AL22" s="752">
        <v>0.08</v>
      </c>
      <c r="AM22" s="482">
        <v>79593.3</v>
      </c>
      <c r="AN22" s="752">
        <v>0.08</v>
      </c>
      <c r="AO22" s="482">
        <v>229173.3</v>
      </c>
      <c r="AP22" s="752">
        <v>0.23</v>
      </c>
      <c r="AQ22" s="482">
        <v>194173.3</v>
      </c>
      <c r="AR22" s="752">
        <v>0.19</v>
      </c>
      <c r="AS22" s="482">
        <v>4173.3</v>
      </c>
      <c r="AT22" s="752">
        <v>0</v>
      </c>
      <c r="AU22" s="482">
        <v>4173.3</v>
      </c>
      <c r="AV22" s="752">
        <v>0.01</v>
      </c>
    </row>
    <row r="23" spans="1:48" ht="16.5" thickBot="1">
      <c r="A23" s="99" t="s">
        <v>45</v>
      </c>
      <c r="B23" s="56" t="s">
        <v>58</v>
      </c>
      <c r="C23" s="477">
        <v>2649.58</v>
      </c>
      <c r="D23" s="561">
        <v>0</v>
      </c>
      <c r="E23" s="477">
        <v>478350.63</v>
      </c>
      <c r="F23" s="561">
        <v>0.48</v>
      </c>
      <c r="G23" s="733">
        <v>14253.73</v>
      </c>
      <c r="H23" s="561">
        <v>0.01</v>
      </c>
      <c r="I23" s="751">
        <v>14253.73</v>
      </c>
      <c r="J23" s="752">
        <v>0.02</v>
      </c>
      <c r="K23" s="774">
        <v>27256.73</v>
      </c>
      <c r="L23" s="752">
        <v>0.03</v>
      </c>
      <c r="M23" s="774">
        <v>5876.85</v>
      </c>
      <c r="N23" s="752">
        <v>0.01</v>
      </c>
      <c r="O23" s="774">
        <v>633.59</v>
      </c>
      <c r="P23" s="752">
        <v>0</v>
      </c>
      <c r="Q23" s="733">
        <v>7813.59</v>
      </c>
      <c r="R23" s="752">
        <v>0.01</v>
      </c>
      <c r="S23" s="733">
        <v>7813.59</v>
      </c>
      <c r="T23" s="752">
        <v>0.01</v>
      </c>
      <c r="U23" s="482">
        <v>7813.59</v>
      </c>
      <c r="V23" s="752">
        <v>0.01</v>
      </c>
      <c r="W23" s="733">
        <v>19556.7</v>
      </c>
      <c r="X23" s="752">
        <v>0.02</v>
      </c>
      <c r="Y23" s="733">
        <v>19556.7</v>
      </c>
      <c r="Z23" s="752">
        <v>0.02</v>
      </c>
      <c r="AA23" s="733">
        <v>19556.7</v>
      </c>
      <c r="AB23" s="752">
        <v>0.02</v>
      </c>
      <c r="AC23" s="733">
        <v>19556.7</v>
      </c>
      <c r="AD23" s="752">
        <v>0.02</v>
      </c>
      <c r="AE23" s="733">
        <v>9906.7000000000007</v>
      </c>
      <c r="AF23" s="752">
        <v>0.01</v>
      </c>
      <c r="AG23" s="733">
        <v>6634.33</v>
      </c>
      <c r="AH23" s="752">
        <v>0.01</v>
      </c>
      <c r="AI23" s="733">
        <v>6634.33</v>
      </c>
      <c r="AJ23" s="752">
        <v>0.01</v>
      </c>
      <c r="AK23" s="733">
        <v>6634.33</v>
      </c>
      <c r="AL23" s="752">
        <v>0.01</v>
      </c>
      <c r="AM23" s="733">
        <v>6634.33</v>
      </c>
      <c r="AN23" s="752">
        <v>0.01</v>
      </c>
      <c r="AO23" s="733">
        <v>6134.33</v>
      </c>
      <c r="AP23" s="752">
        <v>0.01</v>
      </c>
      <c r="AQ23" s="733">
        <v>4115.45</v>
      </c>
      <c r="AR23" s="752">
        <v>0</v>
      </c>
      <c r="AS23" s="733">
        <v>25215.45</v>
      </c>
      <c r="AT23" s="752">
        <v>1.9999999999999997E-2</v>
      </c>
      <c r="AU23" s="733">
        <v>27248.48</v>
      </c>
      <c r="AV23" s="752">
        <v>0.03</v>
      </c>
    </row>
    <row r="24" spans="1:48">
      <c r="A24" s="101"/>
      <c r="B24" s="56" t="s">
        <v>58</v>
      </c>
      <c r="C24" s="48">
        <v>4500000</v>
      </c>
      <c r="D24" s="561">
        <v>4.51</v>
      </c>
      <c r="E24" s="48">
        <v>4500000</v>
      </c>
      <c r="F24" s="561">
        <v>4.51</v>
      </c>
      <c r="G24" s="48">
        <v>4500000</v>
      </c>
      <c r="H24" s="561">
        <v>4.53</v>
      </c>
      <c r="I24" s="748">
        <v>4500000</v>
      </c>
      <c r="J24" s="752">
        <v>4.5199999999999996</v>
      </c>
      <c r="K24" s="771">
        <v>4500000</v>
      </c>
      <c r="L24" s="752">
        <v>4.5199999999999996</v>
      </c>
      <c r="M24" s="771">
        <v>4500000</v>
      </c>
      <c r="N24" s="752">
        <v>4.5199999999999996</v>
      </c>
      <c r="O24" s="771">
        <v>4500000</v>
      </c>
      <c r="P24" s="752">
        <v>4.51</v>
      </c>
      <c r="Q24" s="771">
        <v>4500000</v>
      </c>
      <c r="R24" s="752">
        <v>4.5199999999999996</v>
      </c>
      <c r="S24" s="48">
        <v>4500000</v>
      </c>
      <c r="T24" s="752">
        <v>4.51</v>
      </c>
      <c r="U24" s="48">
        <v>4500000</v>
      </c>
      <c r="V24" s="752">
        <v>4.51</v>
      </c>
      <c r="W24" s="48">
        <v>4500000</v>
      </c>
      <c r="X24" s="752">
        <v>4.5</v>
      </c>
      <c r="Y24" s="48">
        <v>4500000</v>
      </c>
      <c r="Z24" s="752">
        <v>4.51</v>
      </c>
      <c r="AA24" s="48">
        <v>4500000</v>
      </c>
      <c r="AB24" s="752">
        <v>4.51</v>
      </c>
      <c r="AC24" s="48">
        <v>4500000</v>
      </c>
      <c r="AD24" s="752">
        <v>4.51</v>
      </c>
      <c r="AE24" s="48">
        <v>4500000</v>
      </c>
      <c r="AF24" s="752">
        <v>4.51</v>
      </c>
      <c r="AG24" s="48">
        <v>4500000</v>
      </c>
      <c r="AH24" s="752">
        <v>4.5</v>
      </c>
      <c r="AI24" s="48">
        <v>4500000</v>
      </c>
      <c r="AJ24" s="752">
        <v>4.5</v>
      </c>
      <c r="AK24" s="48">
        <v>4500000</v>
      </c>
      <c r="AL24" s="752">
        <v>4.5</v>
      </c>
      <c r="AM24" s="48">
        <v>4500000</v>
      </c>
      <c r="AN24" s="752">
        <v>4.5</v>
      </c>
      <c r="AO24" s="48">
        <v>4500000</v>
      </c>
      <c r="AP24" s="752">
        <v>4.5</v>
      </c>
      <c r="AQ24" s="48">
        <v>4500000</v>
      </c>
      <c r="AR24" s="752">
        <v>4.49</v>
      </c>
      <c r="AS24" s="48">
        <v>4500000</v>
      </c>
      <c r="AT24" s="752">
        <v>4.49</v>
      </c>
      <c r="AU24" s="48">
        <v>4500000</v>
      </c>
      <c r="AV24" s="752">
        <v>4.49</v>
      </c>
    </row>
    <row r="25" spans="1:48">
      <c r="A25" s="101"/>
      <c r="B25" s="56" t="s">
        <v>58</v>
      </c>
      <c r="C25" s="710">
        <v>10000</v>
      </c>
      <c r="D25" s="561">
        <v>0.01</v>
      </c>
      <c r="E25" s="710">
        <v>10000</v>
      </c>
      <c r="F25" s="561">
        <v>0.01</v>
      </c>
      <c r="G25" s="482">
        <v>605000</v>
      </c>
      <c r="H25" s="561">
        <v>0.61</v>
      </c>
      <c r="I25" s="750">
        <v>605000</v>
      </c>
      <c r="J25" s="752">
        <v>0.61</v>
      </c>
      <c r="K25" s="773">
        <v>605000</v>
      </c>
      <c r="L25" s="752">
        <v>0.61</v>
      </c>
      <c r="M25" s="773">
        <v>605000</v>
      </c>
      <c r="N25" s="752">
        <v>0.61</v>
      </c>
      <c r="O25" s="773">
        <v>605000</v>
      </c>
      <c r="P25" s="752">
        <v>0.61</v>
      </c>
      <c r="Q25" s="773">
        <v>605000</v>
      </c>
      <c r="R25" s="752">
        <v>0.61</v>
      </c>
      <c r="S25" s="482">
        <v>605000</v>
      </c>
      <c r="T25" s="752">
        <v>0.61</v>
      </c>
      <c r="U25" s="482">
        <v>605000</v>
      </c>
      <c r="V25" s="752">
        <v>0.61</v>
      </c>
      <c r="W25" s="482">
        <v>465000</v>
      </c>
      <c r="X25" s="752">
        <v>0.47</v>
      </c>
      <c r="Y25" s="482">
        <v>465000</v>
      </c>
      <c r="Z25" s="752">
        <v>0.45999999999999996</v>
      </c>
      <c r="AA25" s="482">
        <v>465000</v>
      </c>
      <c r="AB25" s="752">
        <v>0.45999999999999996</v>
      </c>
      <c r="AC25" s="482">
        <v>465000</v>
      </c>
      <c r="AD25" s="752">
        <v>0.47</v>
      </c>
      <c r="AE25" s="482">
        <v>465000</v>
      </c>
      <c r="AF25" s="752">
        <v>0.47</v>
      </c>
      <c r="AG25" s="482">
        <v>465000</v>
      </c>
      <c r="AH25" s="752">
        <v>0.47</v>
      </c>
      <c r="AI25" s="482">
        <v>465000</v>
      </c>
      <c r="AJ25" s="752">
        <v>0.47</v>
      </c>
      <c r="AK25" s="482">
        <v>465000</v>
      </c>
      <c r="AL25" s="752">
        <v>0.47</v>
      </c>
      <c r="AM25" s="482">
        <v>465000</v>
      </c>
      <c r="AN25" s="752">
        <v>0.47</v>
      </c>
      <c r="AO25" s="482">
        <v>465000</v>
      </c>
      <c r="AP25" s="752">
        <v>0.46</v>
      </c>
      <c r="AQ25" s="482">
        <v>465000</v>
      </c>
      <c r="AR25" s="752">
        <v>0.46</v>
      </c>
      <c r="AS25" s="482">
        <v>755000</v>
      </c>
      <c r="AT25" s="752">
        <v>0.75</v>
      </c>
      <c r="AU25" s="482">
        <v>755000</v>
      </c>
      <c r="AV25" s="752">
        <v>0.75</v>
      </c>
    </row>
    <row r="26" spans="1:48">
      <c r="A26" s="103"/>
      <c r="B26" s="595" t="s">
        <v>102</v>
      </c>
      <c r="C26" s="732">
        <v>2000000</v>
      </c>
      <c r="D26" s="561">
        <v>2.0099999999999998</v>
      </c>
      <c r="E26" s="732">
        <v>2000000</v>
      </c>
      <c r="F26" s="561">
        <v>2</v>
      </c>
      <c r="G26" s="48">
        <v>2000000</v>
      </c>
      <c r="H26" s="561">
        <v>2.0099999999999998</v>
      </c>
      <c r="I26" s="748">
        <v>2000000</v>
      </c>
      <c r="J26" s="752">
        <v>2.0099999999999998</v>
      </c>
      <c r="K26" s="771">
        <v>2000000</v>
      </c>
      <c r="L26" s="752">
        <v>2.0099999999999998</v>
      </c>
      <c r="M26" s="771">
        <v>2000000</v>
      </c>
      <c r="N26" s="752">
        <v>2.0099999999999998</v>
      </c>
      <c r="O26" s="771">
        <v>2000000</v>
      </c>
      <c r="P26" s="752">
        <v>1.9999999999999998</v>
      </c>
      <c r="Q26" s="771">
        <v>2000000</v>
      </c>
      <c r="R26" s="752">
        <v>2.0099999999999998</v>
      </c>
      <c r="S26" s="48">
        <v>2000000</v>
      </c>
      <c r="T26" s="752">
        <v>2.0099999999999998</v>
      </c>
      <c r="U26" s="48">
        <v>2000000</v>
      </c>
      <c r="V26" s="752">
        <v>2.0099999999999998</v>
      </c>
      <c r="W26" s="48">
        <v>2000000</v>
      </c>
      <c r="X26" s="752">
        <v>2.0099999999999998</v>
      </c>
      <c r="Y26" s="48">
        <v>2000000</v>
      </c>
      <c r="Z26" s="752">
        <v>1.9999999999999998</v>
      </c>
      <c r="AA26" s="48">
        <v>2000000</v>
      </c>
      <c r="AB26" s="752">
        <v>1.9999999999999998</v>
      </c>
      <c r="AC26" s="48">
        <v>2000000</v>
      </c>
      <c r="AD26" s="752">
        <v>2</v>
      </c>
      <c r="AE26" s="48">
        <v>2000000</v>
      </c>
      <c r="AF26" s="752">
        <v>2</v>
      </c>
      <c r="AG26" s="48">
        <v>2000000</v>
      </c>
      <c r="AH26" s="752">
        <v>2</v>
      </c>
      <c r="AI26" s="48">
        <v>2000000</v>
      </c>
      <c r="AJ26" s="752">
        <v>2</v>
      </c>
      <c r="AK26" s="48">
        <v>2000000</v>
      </c>
      <c r="AL26" s="752">
        <v>2</v>
      </c>
      <c r="AM26" s="48">
        <v>2000000</v>
      </c>
      <c r="AN26" s="752">
        <v>2</v>
      </c>
      <c r="AO26" s="48">
        <v>2000000</v>
      </c>
      <c r="AP26" s="752">
        <v>2</v>
      </c>
      <c r="AQ26" s="48">
        <v>2000000</v>
      </c>
      <c r="AR26" s="752">
        <v>2</v>
      </c>
      <c r="AS26" s="48">
        <v>2000000</v>
      </c>
      <c r="AT26" s="752">
        <v>2</v>
      </c>
      <c r="AU26" s="48">
        <v>2000000</v>
      </c>
      <c r="AV26" s="752">
        <v>1.99</v>
      </c>
    </row>
    <row r="27" spans="1:48">
      <c r="A27" s="103"/>
      <c r="B27" s="107" t="s">
        <v>109</v>
      </c>
      <c r="C27" s="48">
        <v>9000000</v>
      </c>
      <c r="D27" s="561">
        <v>9.02</v>
      </c>
      <c r="E27" s="48">
        <v>9000000</v>
      </c>
      <c r="F27" s="561">
        <v>9.02</v>
      </c>
      <c r="G27" s="48">
        <v>9000000</v>
      </c>
      <c r="H27" s="561">
        <v>9.06</v>
      </c>
      <c r="I27" s="748">
        <v>9000000</v>
      </c>
      <c r="J27" s="752">
        <v>9.0500000000000007</v>
      </c>
      <c r="K27" s="771">
        <v>9000000</v>
      </c>
      <c r="L27" s="752">
        <v>9.0399999999999991</v>
      </c>
      <c r="M27" s="771">
        <v>9000000</v>
      </c>
      <c r="N27" s="752">
        <v>9.0399999999999991</v>
      </c>
      <c r="O27" s="771">
        <v>9000000</v>
      </c>
      <c r="P27" s="752">
        <v>9.0299999999999994</v>
      </c>
      <c r="Q27" s="771">
        <v>9000000</v>
      </c>
      <c r="R27" s="752">
        <v>9.0299999999999994</v>
      </c>
      <c r="S27" s="48">
        <v>9000000</v>
      </c>
      <c r="T27" s="752">
        <v>9.02</v>
      </c>
      <c r="U27" s="48">
        <v>9000000</v>
      </c>
      <c r="V27" s="752">
        <v>9.02</v>
      </c>
      <c r="W27" s="48">
        <v>9000000</v>
      </c>
      <c r="X27" s="752">
        <v>9.0299999999999994</v>
      </c>
      <c r="Y27" s="48">
        <v>9000000</v>
      </c>
      <c r="Z27" s="752">
        <v>9.0299999999999994</v>
      </c>
      <c r="AA27" s="48">
        <v>9000000</v>
      </c>
      <c r="AB27" s="752">
        <v>9.0299999999999994</v>
      </c>
      <c r="AC27" s="48">
        <v>9000000</v>
      </c>
      <c r="AD27" s="752">
        <v>9.02</v>
      </c>
      <c r="AE27" s="48">
        <v>9000000</v>
      </c>
      <c r="AF27" s="752">
        <v>9.01</v>
      </c>
      <c r="AG27" s="48">
        <v>9000000</v>
      </c>
      <c r="AH27" s="752">
        <v>9.01</v>
      </c>
      <c r="AI27" s="48">
        <v>9000000</v>
      </c>
      <c r="AJ27" s="752">
        <v>9.01</v>
      </c>
      <c r="AK27" s="48">
        <v>9000000</v>
      </c>
      <c r="AL27" s="752">
        <v>9.01</v>
      </c>
      <c r="AM27" s="48">
        <v>9000000</v>
      </c>
      <c r="AN27" s="752">
        <v>9.01</v>
      </c>
      <c r="AO27" s="48">
        <v>9000000</v>
      </c>
      <c r="AP27" s="752">
        <v>8.99</v>
      </c>
      <c r="AQ27" s="48">
        <v>9000000</v>
      </c>
      <c r="AR27" s="752">
        <v>8.99</v>
      </c>
      <c r="AS27" s="48">
        <v>9000000</v>
      </c>
      <c r="AT27" s="752">
        <v>8.98</v>
      </c>
      <c r="AU27" s="48">
        <v>9000000</v>
      </c>
      <c r="AV27" s="752">
        <v>8.9700000000000006</v>
      </c>
    </row>
    <row r="28" spans="1:48">
      <c r="A28" s="103"/>
      <c r="B28" s="107" t="s">
        <v>113</v>
      </c>
      <c r="C28" s="48">
        <v>6000000</v>
      </c>
      <c r="D28" s="614">
        <v>6.02</v>
      </c>
      <c r="E28" s="48">
        <v>6000000</v>
      </c>
      <c r="F28" s="614">
        <v>6.01</v>
      </c>
      <c r="G28" s="48">
        <v>6000000</v>
      </c>
      <c r="H28" s="614">
        <v>6.04</v>
      </c>
      <c r="I28" s="748">
        <v>6000000</v>
      </c>
      <c r="J28" s="752">
        <v>6.03</v>
      </c>
      <c r="K28" s="771">
        <v>6000000</v>
      </c>
      <c r="L28" s="752">
        <v>6.03</v>
      </c>
      <c r="M28" s="771">
        <v>6000000</v>
      </c>
      <c r="N28" s="752">
        <v>6.03</v>
      </c>
      <c r="O28" s="771">
        <v>6000000</v>
      </c>
      <c r="P28" s="752">
        <v>6.02</v>
      </c>
      <c r="Q28" s="771">
        <v>6000000</v>
      </c>
      <c r="R28" s="752">
        <v>6.02</v>
      </c>
      <c r="S28" s="48">
        <v>6000000</v>
      </c>
      <c r="T28" s="752">
        <v>6.01</v>
      </c>
      <c r="U28" s="48">
        <v>6000000</v>
      </c>
      <c r="V28" s="752">
        <v>6.01</v>
      </c>
      <c r="W28" s="48">
        <v>6000000</v>
      </c>
      <c r="X28" s="752">
        <v>6.02</v>
      </c>
      <c r="Y28" s="48">
        <v>6000000</v>
      </c>
      <c r="Z28" s="752">
        <v>6.02</v>
      </c>
      <c r="AA28" s="48">
        <v>6000000</v>
      </c>
      <c r="AB28" s="752">
        <v>6.02</v>
      </c>
      <c r="AC28" s="48">
        <v>6000000</v>
      </c>
      <c r="AD28" s="752">
        <v>6.01</v>
      </c>
      <c r="AE28" s="48">
        <v>6000000</v>
      </c>
      <c r="AF28" s="752">
        <v>6.01</v>
      </c>
      <c r="AG28" s="48">
        <v>6000000</v>
      </c>
      <c r="AH28" s="752">
        <v>6.01</v>
      </c>
      <c r="AI28" s="48">
        <v>6000000</v>
      </c>
      <c r="AJ28" s="752">
        <v>6.01</v>
      </c>
      <c r="AK28" s="48">
        <v>6000000</v>
      </c>
      <c r="AL28" s="752">
        <v>6</v>
      </c>
      <c r="AM28" s="48">
        <v>6000000</v>
      </c>
      <c r="AN28" s="752">
        <v>6</v>
      </c>
      <c r="AO28" s="48">
        <v>6000000</v>
      </c>
      <c r="AP28" s="752">
        <v>5.99</v>
      </c>
      <c r="AQ28" s="48">
        <v>6000000</v>
      </c>
      <c r="AR28" s="752">
        <v>5.99</v>
      </c>
      <c r="AS28" s="48">
        <v>6000000</v>
      </c>
      <c r="AT28" s="752">
        <v>5.99</v>
      </c>
      <c r="AU28" s="48">
        <v>6000000</v>
      </c>
      <c r="AV28" s="752">
        <v>5.98</v>
      </c>
    </row>
    <row r="29" spans="1:48" ht="16.5" thickBot="1">
      <c r="A29" s="101" t="s">
        <v>47</v>
      </c>
      <c r="B29" s="56" t="s">
        <v>111</v>
      </c>
      <c r="C29" s="627">
        <v>2000000</v>
      </c>
      <c r="D29" s="614">
        <v>1.9999999999999998</v>
      </c>
      <c r="E29" s="627">
        <v>2000000</v>
      </c>
      <c r="F29" s="614">
        <v>2</v>
      </c>
      <c r="G29" s="627">
        <v>2000000</v>
      </c>
      <c r="H29" s="614">
        <v>2.0099999999999998</v>
      </c>
      <c r="I29" s="749">
        <v>2000000</v>
      </c>
      <c r="J29" s="752">
        <v>2.0099999999999998</v>
      </c>
      <c r="K29" s="772">
        <v>2000000</v>
      </c>
      <c r="L29" s="752">
        <v>2.0099999999999998</v>
      </c>
      <c r="M29" s="772">
        <v>2000000</v>
      </c>
      <c r="N29" s="752">
        <v>2.0099999999999998</v>
      </c>
      <c r="O29" s="772">
        <v>2000000</v>
      </c>
      <c r="P29" s="752">
        <v>2.0099999999999998</v>
      </c>
      <c r="Q29" s="772">
        <v>2000000</v>
      </c>
      <c r="R29" s="752">
        <v>2.0099999999999998</v>
      </c>
      <c r="S29" s="627">
        <v>2000000</v>
      </c>
      <c r="T29" s="752">
        <v>2</v>
      </c>
      <c r="U29" s="780">
        <v>2000000</v>
      </c>
      <c r="V29" s="752">
        <v>2</v>
      </c>
      <c r="W29" s="780">
        <v>2000000</v>
      </c>
      <c r="X29" s="752">
        <v>2.0099999999999998</v>
      </c>
      <c r="Y29" s="780">
        <v>2000000</v>
      </c>
      <c r="Z29" s="752">
        <v>2.0099999999999998</v>
      </c>
      <c r="AA29" s="780">
        <v>2000000</v>
      </c>
      <c r="AB29" s="752">
        <v>2.0099999999999998</v>
      </c>
      <c r="AC29" s="780">
        <v>2000000</v>
      </c>
      <c r="AD29" s="752">
        <v>2</v>
      </c>
      <c r="AE29" s="780">
        <v>2000000</v>
      </c>
      <c r="AF29" s="752">
        <v>2</v>
      </c>
      <c r="AG29" s="780">
        <v>2000000</v>
      </c>
      <c r="AH29" s="752">
        <v>2</v>
      </c>
      <c r="AI29" s="780">
        <v>2000000</v>
      </c>
      <c r="AJ29" s="752">
        <v>2</v>
      </c>
      <c r="AK29" s="780">
        <v>2000000</v>
      </c>
      <c r="AL29" s="752">
        <v>2</v>
      </c>
      <c r="AM29" s="780">
        <v>2000000</v>
      </c>
      <c r="AN29" s="752">
        <v>2</v>
      </c>
      <c r="AO29" s="780">
        <v>2000000</v>
      </c>
      <c r="AP29" s="752">
        <v>2</v>
      </c>
      <c r="AQ29" s="780">
        <v>2000000</v>
      </c>
      <c r="AR29" s="752">
        <v>2</v>
      </c>
      <c r="AS29" s="780">
        <v>2000000</v>
      </c>
      <c r="AT29" s="752">
        <v>2</v>
      </c>
      <c r="AU29" s="780">
        <v>2000000</v>
      </c>
      <c r="AV29" s="752">
        <v>1.99</v>
      </c>
    </row>
    <row r="30" spans="1:48" ht="16.5" thickBot="1">
      <c r="A30" s="905" t="s">
        <v>126</v>
      </c>
      <c r="B30" s="905"/>
      <c r="C30" s="414">
        <f t="shared" ref="C30:H30" si="20">SUM(C22:C29)</f>
        <v>27111422.399999999</v>
      </c>
      <c r="D30" s="414">
        <f t="shared" si="20"/>
        <v>27.179999999999996</v>
      </c>
      <c r="E30" s="414">
        <f t="shared" si="20"/>
        <v>27087123.449999999</v>
      </c>
      <c r="F30" s="414">
        <f t="shared" si="20"/>
        <v>27.14</v>
      </c>
      <c r="G30" s="414">
        <f t="shared" si="20"/>
        <v>24123714.490000002</v>
      </c>
      <c r="H30" s="414">
        <f t="shared" si="20"/>
        <v>24.269999999999996</v>
      </c>
      <c r="I30" s="414">
        <f t="shared" ref="I30:N30" si="21">SUM(I22:I29)</f>
        <v>24129365.440000001</v>
      </c>
      <c r="J30" s="414">
        <f t="shared" si="21"/>
        <v>24.259999999999998</v>
      </c>
      <c r="K30" s="414">
        <f t="shared" si="21"/>
        <v>24157393.039999999</v>
      </c>
      <c r="L30" s="414">
        <f t="shared" si="21"/>
        <v>24.269999999999996</v>
      </c>
      <c r="M30" s="414">
        <f t="shared" si="21"/>
        <v>24116013.16</v>
      </c>
      <c r="N30" s="414">
        <f t="shared" si="21"/>
        <v>24.229999999999997</v>
      </c>
      <c r="O30" s="414">
        <f t="shared" ref="O30:V30" si="22">SUM(O22:O29)</f>
        <v>24110769.899999999</v>
      </c>
      <c r="P30" s="414">
        <f t="shared" si="22"/>
        <v>24.18</v>
      </c>
      <c r="Q30" s="414">
        <f t="shared" si="22"/>
        <v>24117949.899999999</v>
      </c>
      <c r="R30" s="414">
        <f t="shared" si="22"/>
        <v>24.21</v>
      </c>
      <c r="S30" s="414">
        <f t="shared" si="22"/>
        <v>24124942.710000001</v>
      </c>
      <c r="T30" s="414">
        <f t="shared" si="22"/>
        <v>24.18</v>
      </c>
      <c r="U30" s="414">
        <f t="shared" si="22"/>
        <v>24124942.710000001</v>
      </c>
      <c r="V30" s="414">
        <f t="shared" si="22"/>
        <v>24.18</v>
      </c>
      <c r="W30" s="414">
        <f t="shared" ref="W30:AD30" si="23">SUM(W22:W29)</f>
        <v>23984685.82</v>
      </c>
      <c r="X30" s="414">
        <f t="shared" si="23"/>
        <v>24.059999999999995</v>
      </c>
      <c r="Y30" s="414">
        <f t="shared" si="23"/>
        <v>23984685.82</v>
      </c>
      <c r="Z30" s="414">
        <f t="shared" si="23"/>
        <v>24.049999999999997</v>
      </c>
      <c r="AA30" s="414">
        <f t="shared" si="23"/>
        <v>23984685.82</v>
      </c>
      <c r="AB30" s="414">
        <f t="shared" si="23"/>
        <v>24.049999999999997</v>
      </c>
      <c r="AC30" s="414">
        <f t="shared" si="23"/>
        <v>24038968</v>
      </c>
      <c r="AD30" s="414">
        <f t="shared" si="23"/>
        <v>24.08</v>
      </c>
      <c r="AE30" s="414">
        <f t="shared" ref="AE30:AJ30" si="24">SUM(AE22:AE29)</f>
        <v>24029318</v>
      </c>
      <c r="AF30" s="414">
        <f t="shared" si="24"/>
        <v>24.059999999999995</v>
      </c>
      <c r="AG30" s="414">
        <f t="shared" si="24"/>
        <v>32499641.630000003</v>
      </c>
      <c r="AH30" s="414">
        <f t="shared" si="24"/>
        <v>32.54</v>
      </c>
      <c r="AI30" s="414">
        <f t="shared" si="24"/>
        <v>24051227.629999999</v>
      </c>
      <c r="AJ30" s="414">
        <f t="shared" si="24"/>
        <v>24.08</v>
      </c>
      <c r="AK30" s="414">
        <f t="shared" ref="AK30:AP30" si="25">SUM(AK22:AK29)</f>
        <v>24051227.629999999</v>
      </c>
      <c r="AL30" s="414">
        <f t="shared" si="25"/>
        <v>24.07</v>
      </c>
      <c r="AM30" s="414">
        <f t="shared" si="25"/>
        <v>24051227.629999999</v>
      </c>
      <c r="AN30" s="414">
        <f t="shared" si="25"/>
        <v>24.07</v>
      </c>
      <c r="AO30" s="414">
        <f t="shared" si="25"/>
        <v>24200307.629999999</v>
      </c>
      <c r="AP30" s="414">
        <f t="shared" si="25"/>
        <v>24.18</v>
      </c>
      <c r="AQ30" s="414">
        <f t="shared" ref="AQ30:AV30" si="26">SUM(AQ22:AQ29)</f>
        <v>24163288.75</v>
      </c>
      <c r="AR30" s="414">
        <f t="shared" si="26"/>
        <v>24.120000000000005</v>
      </c>
      <c r="AS30" s="414">
        <f t="shared" si="26"/>
        <v>24284388.75</v>
      </c>
      <c r="AT30" s="414">
        <f t="shared" si="26"/>
        <v>24.230000000000004</v>
      </c>
      <c r="AU30" s="414">
        <f t="shared" si="26"/>
        <v>24286421.780000001</v>
      </c>
      <c r="AV30" s="414">
        <f t="shared" si="26"/>
        <v>24.21</v>
      </c>
    </row>
    <row r="31" spans="1:48" ht="16.5" thickBot="1">
      <c r="A31" s="906" t="s">
        <v>48</v>
      </c>
      <c r="B31" s="907"/>
      <c r="C31" s="416"/>
      <c r="D31" s="507"/>
      <c r="E31" s="416"/>
      <c r="F31" s="507"/>
      <c r="G31" s="416"/>
      <c r="H31" s="507"/>
      <c r="I31" s="416"/>
      <c r="J31" s="507"/>
      <c r="K31" s="416"/>
      <c r="L31" s="507"/>
      <c r="M31" s="416"/>
      <c r="N31" s="507"/>
      <c r="O31" s="416"/>
      <c r="P31" s="507"/>
      <c r="Q31" s="416"/>
      <c r="R31" s="507"/>
      <c r="S31" s="416"/>
      <c r="T31" s="507"/>
      <c r="U31" s="416"/>
      <c r="V31" s="507"/>
      <c r="W31" s="416"/>
      <c r="X31" s="507"/>
      <c r="Y31" s="416"/>
      <c r="Z31" s="507"/>
      <c r="AA31" s="416"/>
      <c r="AB31" s="507"/>
      <c r="AC31" s="416"/>
      <c r="AD31" s="507"/>
      <c r="AE31" s="416"/>
      <c r="AF31" s="507"/>
      <c r="AG31" s="416"/>
      <c r="AH31" s="507"/>
      <c r="AI31" s="416"/>
      <c r="AJ31" s="507"/>
      <c r="AK31" s="416"/>
      <c r="AL31" s="507"/>
      <c r="AM31" s="416"/>
      <c r="AN31" s="507"/>
      <c r="AO31" s="416"/>
      <c r="AP31" s="507"/>
      <c r="AQ31" s="416"/>
      <c r="AR31" s="507"/>
      <c r="AS31" s="416"/>
      <c r="AT31" s="507"/>
      <c r="AU31" s="416"/>
      <c r="AV31" s="507"/>
    </row>
    <row r="32" spans="1:48" ht="16.5" thickBot="1">
      <c r="A32" s="908" t="s">
        <v>126</v>
      </c>
      <c r="B32" s="908"/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  <c r="AC32" s="418"/>
      <c r="AD32" s="418"/>
      <c r="AE32" s="418"/>
      <c r="AF32" s="418"/>
      <c r="AG32" s="418"/>
      <c r="AH32" s="418"/>
      <c r="AI32" s="418"/>
      <c r="AJ32" s="418"/>
      <c r="AK32" s="418"/>
      <c r="AL32" s="418"/>
      <c r="AM32" s="418"/>
      <c r="AN32" s="418"/>
      <c r="AO32" s="418"/>
      <c r="AP32" s="418"/>
      <c r="AQ32" s="418"/>
      <c r="AR32" s="418"/>
      <c r="AS32" s="418"/>
      <c r="AT32" s="418"/>
      <c r="AU32" s="418"/>
      <c r="AV32" s="418"/>
    </row>
    <row r="33" spans="1:48">
      <c r="A33" s="114" t="s">
        <v>67</v>
      </c>
      <c r="B33" s="115" t="s">
        <v>74</v>
      </c>
      <c r="C33" s="513"/>
      <c r="D33" s="514"/>
      <c r="E33" s="513">
        <v>300</v>
      </c>
      <c r="F33" s="514"/>
      <c r="G33" s="513">
        <v>300</v>
      </c>
      <c r="H33" s="514"/>
      <c r="I33" s="513">
        <v>300</v>
      </c>
      <c r="J33" s="514"/>
      <c r="K33" s="513">
        <v>300</v>
      </c>
      <c r="L33" s="514"/>
      <c r="M33" s="513">
        <v>300</v>
      </c>
      <c r="N33" s="514"/>
      <c r="O33" s="513">
        <v>300</v>
      </c>
      <c r="P33" s="514"/>
      <c r="Q33" s="513">
        <v>300</v>
      </c>
      <c r="R33" s="514"/>
      <c r="S33" s="513">
        <v>300</v>
      </c>
      <c r="T33" s="514"/>
      <c r="U33" s="513">
        <v>300</v>
      </c>
      <c r="V33" s="514"/>
      <c r="W33" s="513">
        <v>300</v>
      </c>
      <c r="X33" s="514"/>
      <c r="Y33" s="513">
        <v>300</v>
      </c>
      <c r="Z33" s="514"/>
      <c r="AA33" s="513">
        <v>300</v>
      </c>
      <c r="AB33" s="514"/>
      <c r="AC33" s="513">
        <v>300</v>
      </c>
      <c r="AD33" s="514"/>
      <c r="AE33" s="513">
        <v>300</v>
      </c>
      <c r="AF33" s="514"/>
      <c r="AG33" s="513">
        <v>300</v>
      </c>
      <c r="AH33" s="514"/>
      <c r="AI33" s="513">
        <v>300</v>
      </c>
      <c r="AJ33" s="514"/>
      <c r="AK33" s="513">
        <v>300</v>
      </c>
      <c r="AL33" s="514"/>
      <c r="AM33" s="513">
        <v>300</v>
      </c>
      <c r="AN33" s="514"/>
      <c r="AO33" s="513">
        <v>300</v>
      </c>
      <c r="AP33" s="514"/>
      <c r="AQ33" s="513">
        <v>300</v>
      </c>
      <c r="AR33" s="514"/>
      <c r="AS33" s="513">
        <v>300</v>
      </c>
      <c r="AT33" s="514"/>
      <c r="AU33" s="514"/>
      <c r="AV33" s="514"/>
    </row>
    <row r="34" spans="1:48" ht="48" thickBot="1">
      <c r="A34" s="122" t="s">
        <v>58</v>
      </c>
      <c r="B34" s="123" t="s">
        <v>75</v>
      </c>
      <c r="C34" s="405">
        <v>165524.38</v>
      </c>
      <c r="D34" s="510">
        <v>0.17</v>
      </c>
      <c r="E34" s="405">
        <v>166503.07</v>
      </c>
      <c r="F34" s="510">
        <v>0.17</v>
      </c>
      <c r="G34" s="405">
        <v>167481.76</v>
      </c>
      <c r="H34" s="510">
        <v>0.17</v>
      </c>
      <c r="I34" s="753">
        <v>170417.82</v>
      </c>
      <c r="J34" s="510">
        <v>0.17</v>
      </c>
      <c r="K34" s="775">
        <v>171396.51</v>
      </c>
      <c r="L34" s="510">
        <v>0.17</v>
      </c>
      <c r="M34" s="405">
        <v>172375.2</v>
      </c>
      <c r="N34" s="510">
        <v>0.17</v>
      </c>
      <c r="O34" s="405">
        <v>173353.89</v>
      </c>
      <c r="P34" s="510">
        <v>0.17</v>
      </c>
      <c r="Q34" s="405">
        <v>174332.58</v>
      </c>
      <c r="R34" s="510">
        <v>0.17</v>
      </c>
      <c r="S34" s="405">
        <v>177268.64</v>
      </c>
      <c r="T34" s="510">
        <v>0.18</v>
      </c>
      <c r="U34" s="405">
        <v>178247.33</v>
      </c>
      <c r="V34" s="510">
        <v>0.18</v>
      </c>
      <c r="W34" s="405">
        <v>179226.02</v>
      </c>
      <c r="X34" s="510">
        <v>0.18</v>
      </c>
      <c r="Y34" s="405">
        <v>180204.71</v>
      </c>
      <c r="Z34" s="510">
        <v>0.18</v>
      </c>
      <c r="AA34" s="405">
        <v>181183.4</v>
      </c>
      <c r="AB34" s="510">
        <v>0.18</v>
      </c>
      <c r="AC34" s="405">
        <v>184119.46</v>
      </c>
      <c r="AD34" s="510">
        <v>0.19</v>
      </c>
      <c r="AE34" s="405">
        <v>185098.15</v>
      </c>
      <c r="AF34" s="510">
        <v>0.19</v>
      </c>
      <c r="AG34" s="405">
        <v>186076.84</v>
      </c>
      <c r="AH34" s="510">
        <v>0.19</v>
      </c>
      <c r="AI34" s="405">
        <v>187055.53</v>
      </c>
      <c r="AJ34" s="510">
        <v>0.19</v>
      </c>
      <c r="AK34" s="405">
        <v>188034.22</v>
      </c>
      <c r="AL34" s="510">
        <v>0.19</v>
      </c>
      <c r="AM34" s="405">
        <v>190970.28</v>
      </c>
      <c r="AN34" s="510">
        <v>0.19</v>
      </c>
      <c r="AO34" s="405">
        <v>191948.97</v>
      </c>
      <c r="AP34" s="510">
        <v>0.19</v>
      </c>
      <c r="AQ34" s="405">
        <v>192927.66</v>
      </c>
      <c r="AR34" s="510">
        <v>0.19</v>
      </c>
      <c r="AS34" s="405">
        <v>193906.35</v>
      </c>
      <c r="AT34" s="510">
        <v>0.19</v>
      </c>
      <c r="AU34" s="405">
        <v>195505.92000000001</v>
      </c>
      <c r="AV34" s="510">
        <v>0.19</v>
      </c>
    </row>
    <row r="35" spans="1:48" ht="16.5" thickBot="1">
      <c r="A35" s="122" t="s">
        <v>104</v>
      </c>
      <c r="B35" s="123" t="s">
        <v>57</v>
      </c>
      <c r="C35" s="445">
        <v>2845839.42</v>
      </c>
      <c r="D35" s="512">
        <v>2.85</v>
      </c>
      <c r="E35" s="445">
        <v>2842094.89</v>
      </c>
      <c r="F35" s="512">
        <v>2.85</v>
      </c>
      <c r="G35" s="445">
        <v>2838350.36</v>
      </c>
      <c r="H35" s="512">
        <v>2.86</v>
      </c>
      <c r="I35" s="756">
        <v>2827116.79</v>
      </c>
      <c r="J35" s="512">
        <v>2.84</v>
      </c>
      <c r="K35" s="778">
        <v>2823372.26</v>
      </c>
      <c r="L35" s="512">
        <v>2.84</v>
      </c>
      <c r="M35" s="445">
        <v>2819627.74</v>
      </c>
      <c r="N35" s="512">
        <v>2.83</v>
      </c>
      <c r="O35" s="445">
        <v>2815883.21</v>
      </c>
      <c r="P35" s="512">
        <v>2.83</v>
      </c>
      <c r="Q35" s="445">
        <v>2812138.69</v>
      </c>
      <c r="R35" s="512">
        <v>2.82</v>
      </c>
      <c r="S35" s="445">
        <v>2800905.11</v>
      </c>
      <c r="T35" s="512">
        <v>2.81</v>
      </c>
      <c r="U35" s="445">
        <v>2797160.58</v>
      </c>
      <c r="V35" s="512">
        <v>2.8</v>
      </c>
      <c r="W35" s="445">
        <v>2793416.06</v>
      </c>
      <c r="X35" s="512">
        <v>2.8</v>
      </c>
      <c r="Y35" s="445">
        <v>2789671.53</v>
      </c>
      <c r="Z35" s="512">
        <v>2.8</v>
      </c>
      <c r="AA35" s="445">
        <v>2785927.01</v>
      </c>
      <c r="AB35" s="512">
        <v>2.79</v>
      </c>
      <c r="AC35" s="445">
        <v>2774693.43</v>
      </c>
      <c r="AD35" s="512">
        <v>2.78</v>
      </c>
      <c r="AE35" s="445">
        <v>2770948.91</v>
      </c>
      <c r="AF35" s="512">
        <v>2.78</v>
      </c>
      <c r="AG35" s="445">
        <v>2767204.38</v>
      </c>
      <c r="AH35" s="512">
        <v>2.77</v>
      </c>
      <c r="AI35" s="445">
        <v>2763459.85</v>
      </c>
      <c r="AJ35" s="512">
        <v>2.77</v>
      </c>
      <c r="AK35" s="445">
        <v>2759715.33</v>
      </c>
      <c r="AL35" s="512">
        <v>2.76</v>
      </c>
      <c r="AM35" s="445">
        <v>2748481.75</v>
      </c>
      <c r="AN35" s="512">
        <v>2.75</v>
      </c>
      <c r="AO35" s="445">
        <v>2744737.23</v>
      </c>
      <c r="AP35" s="512">
        <v>2.74</v>
      </c>
      <c r="AQ35" s="445">
        <v>2740992.7</v>
      </c>
      <c r="AR35" s="512">
        <v>2.74</v>
      </c>
      <c r="AS35" s="445">
        <v>2737248.18</v>
      </c>
      <c r="AT35" s="512">
        <v>2.73</v>
      </c>
      <c r="AU35" s="445">
        <v>2733503.65</v>
      </c>
      <c r="AV35" s="512">
        <v>2.73</v>
      </c>
    </row>
    <row r="36" spans="1:48" ht="16.5" thickBot="1">
      <c r="A36" s="122" t="s">
        <v>29</v>
      </c>
      <c r="B36" s="123" t="s">
        <v>57</v>
      </c>
      <c r="C36" s="513"/>
      <c r="D36" s="514"/>
      <c r="E36" s="513"/>
      <c r="F36" s="514"/>
      <c r="G36" s="513"/>
      <c r="H36" s="514"/>
      <c r="I36" s="513"/>
      <c r="J36" s="514"/>
      <c r="K36" s="513"/>
      <c r="L36" s="514"/>
      <c r="M36" s="513"/>
      <c r="N36" s="514"/>
      <c r="O36" s="513"/>
      <c r="P36" s="514"/>
      <c r="Q36" s="513"/>
      <c r="R36" s="514"/>
      <c r="S36" s="513"/>
      <c r="T36" s="514"/>
      <c r="U36" s="513"/>
      <c r="V36" s="514"/>
      <c r="W36" s="513"/>
      <c r="X36" s="514"/>
      <c r="Y36" s="513"/>
      <c r="Z36" s="514"/>
      <c r="AA36" s="513"/>
      <c r="AB36" s="514"/>
      <c r="AC36" s="513"/>
      <c r="AD36" s="514"/>
      <c r="AE36" s="513"/>
      <c r="AF36" s="514"/>
      <c r="AG36" s="513"/>
      <c r="AH36" s="514"/>
      <c r="AI36" s="513"/>
      <c r="AJ36" s="514"/>
      <c r="AK36" s="513"/>
      <c r="AL36" s="514"/>
      <c r="AM36" s="513"/>
      <c r="AN36" s="514"/>
      <c r="AO36" s="513"/>
      <c r="AP36" s="514"/>
      <c r="AQ36" s="513"/>
      <c r="AR36" s="514"/>
      <c r="AS36" s="513"/>
      <c r="AT36" s="514"/>
      <c r="AU36" s="513"/>
      <c r="AV36" s="514"/>
    </row>
    <row r="37" spans="1:48" ht="16.5" thickBot="1">
      <c r="A37" s="122" t="s">
        <v>37</v>
      </c>
      <c r="B37" s="123" t="s">
        <v>57</v>
      </c>
      <c r="C37" s="513"/>
      <c r="D37" s="514"/>
      <c r="E37" s="513"/>
      <c r="F37" s="514"/>
      <c r="G37" s="513"/>
      <c r="H37" s="514"/>
      <c r="I37" s="513"/>
      <c r="J37" s="514"/>
      <c r="K37" s="513"/>
      <c r="L37" s="514"/>
      <c r="M37" s="513"/>
      <c r="N37" s="514"/>
      <c r="O37" s="513"/>
      <c r="P37" s="514"/>
      <c r="Q37" s="513"/>
      <c r="R37" s="514"/>
      <c r="S37" s="513"/>
      <c r="T37" s="514"/>
      <c r="U37" s="513"/>
      <c r="V37" s="514"/>
      <c r="W37" s="513"/>
      <c r="X37" s="514"/>
      <c r="Y37" s="513"/>
      <c r="Z37" s="514"/>
      <c r="AA37" s="513"/>
      <c r="AB37" s="514"/>
      <c r="AC37" s="513"/>
      <c r="AD37" s="514"/>
      <c r="AE37" s="513"/>
      <c r="AF37" s="514"/>
      <c r="AG37" s="513"/>
      <c r="AH37" s="514"/>
      <c r="AI37" s="513"/>
      <c r="AJ37" s="514"/>
      <c r="AK37" s="513"/>
      <c r="AL37" s="514"/>
      <c r="AM37" s="513"/>
      <c r="AN37" s="514"/>
      <c r="AO37" s="513"/>
      <c r="AP37" s="514"/>
      <c r="AQ37" s="513"/>
      <c r="AR37" s="514"/>
      <c r="AS37" s="513"/>
      <c r="AT37" s="514"/>
      <c r="AU37" s="513"/>
      <c r="AV37" s="514"/>
    </row>
    <row r="38" spans="1:48">
      <c r="A38" s="122" t="s">
        <v>68</v>
      </c>
      <c r="B38" s="123" t="s">
        <v>57</v>
      </c>
      <c r="C38" s="647">
        <v>963607.68</v>
      </c>
      <c r="D38" s="512">
        <v>0.96</v>
      </c>
      <c r="E38" s="647">
        <v>962506.6399999999</v>
      </c>
      <c r="F38" s="512">
        <v>0.96</v>
      </c>
      <c r="G38" s="647">
        <v>961405.57999999984</v>
      </c>
      <c r="H38" s="512">
        <v>0.96</v>
      </c>
      <c r="I38" s="757">
        <v>958102.44</v>
      </c>
      <c r="J38" s="512">
        <v>0.96</v>
      </c>
      <c r="K38" s="779">
        <v>957001.39000000013</v>
      </c>
      <c r="L38" s="512">
        <v>0.96</v>
      </c>
      <c r="M38" s="779">
        <v>955900.36999999988</v>
      </c>
      <c r="N38" s="512">
        <v>0.96</v>
      </c>
      <c r="O38" s="779">
        <v>954799.32000000007</v>
      </c>
      <c r="P38" s="512">
        <v>0.96</v>
      </c>
      <c r="Q38" s="779">
        <v>953698.26</v>
      </c>
      <c r="R38" s="512">
        <v>0.96</v>
      </c>
      <c r="S38" s="779">
        <v>950395.1399999999</v>
      </c>
      <c r="T38" s="512">
        <v>0.96</v>
      </c>
      <c r="U38" s="779">
        <v>949294.07999999996</v>
      </c>
      <c r="V38" s="512">
        <v>0.96</v>
      </c>
      <c r="W38" s="779">
        <v>948193.03999999992</v>
      </c>
      <c r="X38" s="512">
        <v>0.96</v>
      </c>
      <c r="Y38" s="779">
        <v>947092.00000000012</v>
      </c>
      <c r="Z38" s="512">
        <v>0.96</v>
      </c>
      <c r="AA38" s="779">
        <v>945990.95</v>
      </c>
      <c r="AB38" s="512">
        <v>0.96</v>
      </c>
      <c r="AC38" s="779">
        <v>942687.80999999994</v>
      </c>
      <c r="AD38" s="512">
        <v>0.96</v>
      </c>
      <c r="AE38" s="779">
        <v>941586.75999999989</v>
      </c>
      <c r="AF38" s="512">
        <v>0.95</v>
      </c>
      <c r="AG38" s="779">
        <v>940485.72</v>
      </c>
      <c r="AH38" s="512">
        <v>0.95</v>
      </c>
      <c r="AI38" s="779">
        <v>939384.66999999993</v>
      </c>
      <c r="AJ38" s="512">
        <v>0.95</v>
      </c>
      <c r="AK38" s="779">
        <v>938283.62999999989</v>
      </c>
      <c r="AL38" s="512">
        <v>0.94</v>
      </c>
      <c r="AM38" s="779">
        <v>934980.49000000011</v>
      </c>
      <c r="AN38" s="512">
        <v>0.93</v>
      </c>
      <c r="AO38" s="779">
        <v>933879.45</v>
      </c>
      <c r="AP38" s="512">
        <v>0.93</v>
      </c>
      <c r="AQ38" s="779">
        <v>932778.39000000013</v>
      </c>
      <c r="AR38" s="512">
        <v>0.94</v>
      </c>
      <c r="AS38" s="779">
        <v>931677.35</v>
      </c>
      <c r="AT38" s="512">
        <v>0.94</v>
      </c>
      <c r="AU38" s="779">
        <v>930576.30999999994</v>
      </c>
      <c r="AV38" s="512">
        <v>0.94</v>
      </c>
    </row>
    <row r="39" spans="1:48">
      <c r="A39" s="129" t="s">
        <v>69</v>
      </c>
      <c r="B39" s="123" t="s">
        <v>57</v>
      </c>
      <c r="C39" s="516"/>
      <c r="D39" s="510"/>
      <c r="E39" s="516"/>
      <c r="F39" s="510"/>
      <c r="G39" s="516"/>
      <c r="H39" s="510"/>
      <c r="I39" s="516"/>
      <c r="J39" s="510"/>
      <c r="K39" s="516"/>
      <c r="L39" s="510"/>
      <c r="M39" s="516"/>
      <c r="N39" s="510"/>
      <c r="O39" s="516"/>
      <c r="P39" s="510"/>
      <c r="Q39" s="516"/>
      <c r="R39" s="510"/>
      <c r="S39" s="516"/>
      <c r="T39" s="510"/>
      <c r="U39" s="516"/>
      <c r="V39" s="510"/>
      <c r="W39" s="516"/>
      <c r="X39" s="510"/>
      <c r="Y39" s="516"/>
      <c r="Z39" s="510"/>
      <c r="AA39" s="516"/>
      <c r="AB39" s="510"/>
      <c r="AC39" s="516"/>
      <c r="AD39" s="510"/>
      <c r="AE39" s="516"/>
      <c r="AF39" s="510"/>
      <c r="AG39" s="516"/>
      <c r="AH39" s="510"/>
      <c r="AI39" s="516"/>
      <c r="AJ39" s="510"/>
      <c r="AK39" s="516"/>
      <c r="AL39" s="510"/>
      <c r="AM39" s="516"/>
      <c r="AN39" s="510"/>
      <c r="AO39" s="516"/>
      <c r="AP39" s="510"/>
      <c r="AQ39" s="516"/>
      <c r="AR39" s="510"/>
      <c r="AS39" s="516"/>
      <c r="AT39" s="510"/>
      <c r="AU39" s="516"/>
      <c r="AV39" s="510"/>
    </row>
    <row r="40" spans="1:48" ht="48" thickBot="1">
      <c r="A40" s="122" t="s">
        <v>70</v>
      </c>
      <c r="B40" s="123" t="s">
        <v>76</v>
      </c>
      <c r="C40" s="544">
        <v>2507400</v>
      </c>
      <c r="D40" s="518">
        <v>2.5299999999999998</v>
      </c>
      <c r="E40" s="544">
        <v>2507400</v>
      </c>
      <c r="F40" s="518">
        <v>2.52</v>
      </c>
      <c r="G40" s="544">
        <v>2507400</v>
      </c>
      <c r="H40" s="518">
        <v>2.5299999999999998</v>
      </c>
      <c r="I40" s="544">
        <v>2507400</v>
      </c>
      <c r="J40" s="518">
        <v>2.5299999999999998</v>
      </c>
      <c r="K40" s="544">
        <v>2507400</v>
      </c>
      <c r="L40" s="518">
        <v>2.5299999999999998</v>
      </c>
      <c r="M40" s="544">
        <v>2507400</v>
      </c>
      <c r="N40" s="518">
        <v>2.52</v>
      </c>
      <c r="O40" s="544">
        <v>2507400</v>
      </c>
      <c r="P40" s="518">
        <v>2.5099999999999998</v>
      </c>
      <c r="Q40" s="544">
        <v>2507400</v>
      </c>
      <c r="R40" s="518">
        <v>2.52</v>
      </c>
      <c r="S40" s="544">
        <v>2507400</v>
      </c>
      <c r="T40" s="518">
        <v>2.5</v>
      </c>
      <c r="U40" s="544">
        <v>2507400</v>
      </c>
      <c r="V40" s="518">
        <v>2.5</v>
      </c>
      <c r="W40" s="544">
        <v>2507400</v>
      </c>
      <c r="X40" s="518">
        <v>2.5099999999999998</v>
      </c>
      <c r="Y40" s="544">
        <v>2507400</v>
      </c>
      <c r="Z40" s="518">
        <v>2.5099999999999998</v>
      </c>
      <c r="AA40" s="544">
        <v>2507400</v>
      </c>
      <c r="AB40" s="518">
        <v>2.5099999999999998</v>
      </c>
      <c r="AC40" s="544">
        <v>2507400</v>
      </c>
      <c r="AD40" s="518">
        <v>2.5099999999999998</v>
      </c>
      <c r="AE40" s="544">
        <v>2507400</v>
      </c>
      <c r="AF40" s="518">
        <v>2.5099999999999998</v>
      </c>
      <c r="AG40" s="544">
        <v>2507400</v>
      </c>
      <c r="AH40" s="518">
        <v>2.5099999999999998</v>
      </c>
      <c r="AI40" s="544">
        <v>2507400</v>
      </c>
      <c r="AJ40" s="518">
        <v>2.5099999999999998</v>
      </c>
      <c r="AK40" s="544">
        <v>2507400</v>
      </c>
      <c r="AL40" s="518">
        <v>2.5099999999999998</v>
      </c>
      <c r="AM40" s="544">
        <v>2507400</v>
      </c>
      <c r="AN40" s="518">
        <v>2.5099999999999998</v>
      </c>
      <c r="AO40" s="544">
        <v>2507400</v>
      </c>
      <c r="AP40" s="518">
        <v>2.5099999999999998</v>
      </c>
      <c r="AQ40" s="544">
        <v>2507400</v>
      </c>
      <c r="AR40" s="518">
        <v>2.5</v>
      </c>
      <c r="AS40" s="544">
        <v>2407900</v>
      </c>
      <c r="AT40" s="518">
        <v>2.4</v>
      </c>
      <c r="AU40" s="544">
        <v>2407900</v>
      </c>
      <c r="AV40" s="518">
        <v>2.4</v>
      </c>
    </row>
    <row r="41" spans="1:48" ht="47.25">
      <c r="A41" s="122" t="s">
        <v>71</v>
      </c>
      <c r="B41" s="123" t="s">
        <v>57</v>
      </c>
      <c r="C41" s="513"/>
      <c r="D41" s="514"/>
      <c r="E41" s="513"/>
      <c r="F41" s="514"/>
      <c r="G41" s="513"/>
      <c r="H41" s="514"/>
      <c r="I41" s="513"/>
      <c r="J41" s="514"/>
      <c r="K41" s="513"/>
      <c r="L41" s="514"/>
      <c r="M41" s="513"/>
      <c r="N41" s="514"/>
      <c r="O41" s="513"/>
      <c r="P41" s="514"/>
      <c r="Q41" s="513"/>
      <c r="R41" s="514"/>
      <c r="S41" s="513"/>
      <c r="T41" s="514"/>
      <c r="U41" s="513"/>
      <c r="V41" s="514"/>
      <c r="W41" s="513"/>
      <c r="X41" s="514"/>
      <c r="Y41" s="513"/>
      <c r="Z41" s="514"/>
      <c r="AA41" s="513"/>
      <c r="AB41" s="514"/>
      <c r="AC41" s="513"/>
      <c r="AD41" s="514"/>
      <c r="AE41" s="513"/>
      <c r="AF41" s="514"/>
      <c r="AG41" s="513"/>
      <c r="AH41" s="514"/>
      <c r="AI41" s="513"/>
      <c r="AJ41" s="514"/>
      <c r="AK41" s="513"/>
      <c r="AL41" s="514"/>
      <c r="AM41" s="513"/>
      <c r="AN41" s="514"/>
      <c r="AO41" s="513"/>
      <c r="AP41" s="514"/>
      <c r="AQ41" s="513"/>
      <c r="AR41" s="514"/>
      <c r="AS41" s="513"/>
      <c r="AT41" s="514"/>
      <c r="AU41" s="513"/>
      <c r="AV41" s="514"/>
    </row>
    <row r="42" spans="1:48" ht="16.5" thickBot="1">
      <c r="A42" s="122" t="s">
        <v>49</v>
      </c>
      <c r="B42" s="123" t="s">
        <v>50</v>
      </c>
      <c r="C42" s="405">
        <v>1037.6500000000001</v>
      </c>
      <c r="D42" s="518">
        <v>0</v>
      </c>
      <c r="E42" s="405">
        <v>1037.6500000000001</v>
      </c>
      <c r="F42" s="518">
        <v>0</v>
      </c>
      <c r="G42" s="405">
        <v>1037.6500000000001</v>
      </c>
      <c r="H42" s="518">
        <v>0</v>
      </c>
      <c r="I42" s="758">
        <v>1979.48</v>
      </c>
      <c r="J42" s="518">
        <v>0</v>
      </c>
      <c r="K42" s="758">
        <v>1979.48</v>
      </c>
      <c r="L42" s="518">
        <v>0</v>
      </c>
      <c r="M42" s="776">
        <v>1979.48</v>
      </c>
      <c r="N42" s="518">
        <v>0</v>
      </c>
      <c r="O42" s="405">
        <v>2853.36</v>
      </c>
      <c r="P42" s="518">
        <v>0</v>
      </c>
      <c r="Q42" s="405">
        <v>2853.36</v>
      </c>
      <c r="R42" s="518">
        <v>0</v>
      </c>
      <c r="S42" s="439">
        <v>3782.69</v>
      </c>
      <c r="T42" s="518">
        <v>0</v>
      </c>
      <c r="U42" s="439">
        <v>3782.69</v>
      </c>
      <c r="V42" s="518">
        <v>0</v>
      </c>
      <c r="W42" s="439">
        <v>2978.82</v>
      </c>
      <c r="X42" s="518">
        <v>0</v>
      </c>
      <c r="Y42" s="439">
        <v>2978.82</v>
      </c>
      <c r="Z42" s="518">
        <v>0</v>
      </c>
      <c r="AA42" s="439">
        <v>2978.82</v>
      </c>
      <c r="AB42" s="518">
        <v>0</v>
      </c>
      <c r="AC42" s="439">
        <v>2978.82</v>
      </c>
      <c r="AD42" s="518">
        <v>0</v>
      </c>
      <c r="AE42" s="439">
        <v>11315.77</v>
      </c>
      <c r="AF42" s="518">
        <v>0.01</v>
      </c>
      <c r="AG42" s="439">
        <v>11315.77</v>
      </c>
      <c r="AH42" s="518">
        <v>0.01</v>
      </c>
      <c r="AI42" s="439">
        <v>11315.77</v>
      </c>
      <c r="AJ42" s="518">
        <v>0.01</v>
      </c>
      <c r="AK42" s="439">
        <v>11315.77</v>
      </c>
      <c r="AL42" s="518">
        <v>0.01</v>
      </c>
      <c r="AM42" s="439">
        <v>11315.77</v>
      </c>
      <c r="AN42" s="518">
        <v>0.01</v>
      </c>
      <c r="AO42" s="439">
        <v>11315.77</v>
      </c>
      <c r="AP42" s="518">
        <v>0.01</v>
      </c>
      <c r="AQ42" s="439">
        <v>11315.77</v>
      </c>
      <c r="AR42" s="518">
        <v>0.01</v>
      </c>
      <c r="AS42" s="439">
        <v>11315.77</v>
      </c>
      <c r="AT42" s="518">
        <v>0.01</v>
      </c>
      <c r="AU42" s="439">
        <v>1001</v>
      </c>
      <c r="AV42" s="518">
        <v>0</v>
      </c>
    </row>
    <row r="43" spans="1:48" ht="48" thickBot="1">
      <c r="A43" s="122" t="s">
        <v>56</v>
      </c>
      <c r="B43" s="123" t="s">
        <v>77</v>
      </c>
      <c r="C43" s="439">
        <v>7489.35</v>
      </c>
      <c r="D43" s="514">
        <v>0.01</v>
      </c>
      <c r="E43" s="439">
        <v>7489.35</v>
      </c>
      <c r="F43" s="514">
        <v>0.01</v>
      </c>
      <c r="G43" s="439">
        <v>7489.35</v>
      </c>
      <c r="H43" s="514">
        <v>0.01</v>
      </c>
      <c r="I43" s="439">
        <v>7489.35</v>
      </c>
      <c r="J43" s="514">
        <v>0.01</v>
      </c>
      <c r="K43" s="439">
        <v>7489.35</v>
      </c>
      <c r="L43" s="514">
        <v>0.01</v>
      </c>
      <c r="M43" s="439">
        <v>7489.35</v>
      </c>
      <c r="N43" s="514">
        <v>0.01</v>
      </c>
      <c r="O43" s="439">
        <v>12551.53</v>
      </c>
      <c r="P43" s="514">
        <v>0.01</v>
      </c>
      <c r="Q43" s="439">
        <v>12551.53</v>
      </c>
      <c r="R43" s="514">
        <v>0.01</v>
      </c>
      <c r="S43" s="439">
        <v>12551.53</v>
      </c>
      <c r="T43" s="514">
        <v>0.01</v>
      </c>
      <c r="U43" s="439">
        <v>12551.53</v>
      </c>
      <c r="V43" s="514">
        <v>0.01</v>
      </c>
      <c r="W43" s="439">
        <v>12551.53</v>
      </c>
      <c r="X43" s="514">
        <v>0.01</v>
      </c>
      <c r="Y43" s="439">
        <v>12551.53</v>
      </c>
      <c r="Z43" s="514">
        <v>0.01</v>
      </c>
      <c r="AA43" s="439">
        <v>12551.53</v>
      </c>
      <c r="AB43" s="514">
        <v>0.01</v>
      </c>
      <c r="AC43" s="439">
        <v>12551.53</v>
      </c>
      <c r="AD43" s="514">
        <v>0.01</v>
      </c>
      <c r="AE43" s="439">
        <v>12551.53</v>
      </c>
      <c r="AF43" s="514">
        <v>0.01</v>
      </c>
      <c r="AG43" s="439">
        <v>12551.53</v>
      </c>
      <c r="AH43" s="514">
        <v>0.01</v>
      </c>
      <c r="AI43" s="439">
        <v>12551.53</v>
      </c>
      <c r="AJ43" s="514">
        <v>0.01</v>
      </c>
      <c r="AK43" s="439">
        <v>12551.53</v>
      </c>
      <c r="AL43" s="514">
        <v>0.01</v>
      </c>
      <c r="AM43" s="439">
        <v>12551.53</v>
      </c>
      <c r="AN43" s="514">
        <v>0.01</v>
      </c>
      <c r="AO43" s="439">
        <v>12551.53</v>
      </c>
      <c r="AP43" s="514">
        <v>0.01</v>
      </c>
      <c r="AQ43" s="439">
        <v>12551.53</v>
      </c>
      <c r="AR43" s="514">
        <v>0.01</v>
      </c>
      <c r="AS43" s="439">
        <v>12551.53</v>
      </c>
      <c r="AT43" s="514">
        <v>0.01</v>
      </c>
      <c r="AU43" s="405">
        <v>10034.01</v>
      </c>
      <c r="AV43" s="514">
        <v>0.01</v>
      </c>
    </row>
    <row r="44" spans="1:48" ht="79.5" thickBot="1">
      <c r="A44" s="132" t="s">
        <v>72</v>
      </c>
      <c r="B44" s="123" t="s">
        <v>78</v>
      </c>
      <c r="C44" s="405">
        <v>3489.26</v>
      </c>
      <c r="D44" s="514">
        <v>0</v>
      </c>
      <c r="E44" s="405">
        <v>3489.26</v>
      </c>
      <c r="F44" s="514">
        <v>0</v>
      </c>
      <c r="G44" s="405">
        <v>3489.26</v>
      </c>
      <c r="H44" s="514">
        <v>0</v>
      </c>
      <c r="I44" s="405">
        <v>3489.26</v>
      </c>
      <c r="J44" s="514">
        <v>0</v>
      </c>
      <c r="K44" s="405">
        <v>3489.26</v>
      </c>
      <c r="L44" s="514">
        <v>0</v>
      </c>
      <c r="M44" s="405">
        <v>3489.26</v>
      </c>
      <c r="N44" s="514">
        <v>0</v>
      </c>
      <c r="O44" s="405">
        <v>3489.26</v>
      </c>
      <c r="P44" s="514">
        <v>0</v>
      </c>
      <c r="Q44" s="405">
        <v>3489.26</v>
      </c>
      <c r="R44" s="514">
        <v>0</v>
      </c>
      <c r="S44" s="405">
        <v>3489.26</v>
      </c>
      <c r="T44" s="514">
        <v>0</v>
      </c>
      <c r="U44" s="405">
        <v>3489.26</v>
      </c>
      <c r="V44" s="514">
        <v>0</v>
      </c>
      <c r="W44" s="405">
        <v>3489.26</v>
      </c>
      <c r="X44" s="514">
        <v>0</v>
      </c>
      <c r="Y44" s="405">
        <v>3489.26</v>
      </c>
      <c r="Z44" s="514">
        <v>0</v>
      </c>
      <c r="AA44" s="405">
        <v>3489.26</v>
      </c>
      <c r="AB44" s="514">
        <v>0</v>
      </c>
      <c r="AC44" s="405">
        <v>3489.26</v>
      </c>
      <c r="AD44" s="514">
        <v>0</v>
      </c>
      <c r="AE44" s="405">
        <v>3489.26</v>
      </c>
      <c r="AF44" s="514">
        <v>0</v>
      </c>
      <c r="AG44" s="405">
        <v>3489.26</v>
      </c>
      <c r="AH44" s="514">
        <v>0</v>
      </c>
      <c r="AI44" s="405">
        <v>3489.26</v>
      </c>
      <c r="AJ44" s="514">
        <v>0</v>
      </c>
      <c r="AK44" s="405">
        <v>3489.26</v>
      </c>
      <c r="AL44" s="514">
        <v>0</v>
      </c>
      <c r="AM44" s="405">
        <v>3489.26</v>
      </c>
      <c r="AN44" s="514">
        <v>0</v>
      </c>
      <c r="AO44" s="405">
        <v>3489.26</v>
      </c>
      <c r="AP44" s="514">
        <v>0</v>
      </c>
      <c r="AQ44" s="405">
        <v>3489.26</v>
      </c>
      <c r="AR44" s="514">
        <v>0</v>
      </c>
      <c r="AS44" s="405">
        <v>3489.26</v>
      </c>
      <c r="AT44" s="514">
        <v>0</v>
      </c>
      <c r="AU44" s="405">
        <v>2638.15</v>
      </c>
      <c r="AV44" s="514">
        <v>0</v>
      </c>
    </row>
    <row r="45" spans="1:48" ht="32.25" thickBot="1">
      <c r="A45" s="132" t="s">
        <v>51</v>
      </c>
      <c r="B45" s="123" t="s">
        <v>52</v>
      </c>
      <c r="C45" s="514">
        <v>14949.48</v>
      </c>
      <c r="D45" s="514">
        <v>0.02</v>
      </c>
      <c r="E45" s="514">
        <v>14949.48</v>
      </c>
      <c r="F45" s="514">
        <v>0.02</v>
      </c>
      <c r="G45" s="514">
        <v>14949.48</v>
      </c>
      <c r="H45" s="514">
        <v>0.02</v>
      </c>
      <c r="I45" s="514">
        <v>14949.48</v>
      </c>
      <c r="J45" s="514">
        <v>0.02</v>
      </c>
      <c r="K45" s="514"/>
      <c r="L45" s="514"/>
      <c r="M45" s="514"/>
      <c r="N45" s="514"/>
      <c r="O45" s="514"/>
      <c r="P45" s="514"/>
      <c r="Q45" s="514"/>
      <c r="R45" s="514"/>
      <c r="S45" s="514"/>
      <c r="T45" s="514"/>
      <c r="U45" s="514"/>
      <c r="V45" s="514"/>
      <c r="W45" s="514"/>
      <c r="X45" s="514"/>
      <c r="Y45" s="514"/>
      <c r="Z45" s="514"/>
      <c r="AA45" s="514"/>
      <c r="AB45" s="514"/>
      <c r="AC45" s="514"/>
      <c r="AD45" s="514"/>
      <c r="AE45" s="514"/>
      <c r="AF45" s="514"/>
      <c r="AG45" s="514"/>
      <c r="AH45" s="514"/>
      <c r="AI45" s="514"/>
      <c r="AJ45" s="514"/>
      <c r="AK45" s="514"/>
      <c r="AL45" s="514"/>
      <c r="AM45" s="514"/>
      <c r="AN45" s="514"/>
      <c r="AO45" s="514"/>
      <c r="AP45" s="514"/>
      <c r="AQ45" s="514"/>
      <c r="AR45" s="514"/>
      <c r="AS45" s="514"/>
      <c r="AT45" s="514"/>
      <c r="AU45" s="512">
        <v>15156.33</v>
      </c>
      <c r="AV45" s="512">
        <v>0.02</v>
      </c>
    </row>
    <row r="46" spans="1:48" ht="32.25" thickBot="1">
      <c r="A46" s="133" t="s">
        <v>73</v>
      </c>
      <c r="B46" s="134" t="s">
        <v>53</v>
      </c>
      <c r="C46" s="514">
        <v>54010.770000000004</v>
      </c>
      <c r="D46" s="514">
        <v>0.05</v>
      </c>
      <c r="E46" s="514">
        <v>54010.770000000004</v>
      </c>
      <c r="F46" s="514">
        <v>0.05</v>
      </c>
      <c r="G46" s="514">
        <v>54010.770000000004</v>
      </c>
      <c r="H46" s="514">
        <v>0.05</v>
      </c>
      <c r="I46" s="514">
        <v>54010.770000000004</v>
      </c>
      <c r="J46" s="514">
        <v>0.06</v>
      </c>
      <c r="K46" s="514">
        <v>54010.770000000004</v>
      </c>
      <c r="L46" s="514">
        <v>0.06</v>
      </c>
      <c r="M46" s="514">
        <v>54010.770000000004</v>
      </c>
      <c r="N46" s="514">
        <v>0.06</v>
      </c>
      <c r="O46" s="514">
        <v>54010.770000000004</v>
      </c>
      <c r="P46" s="514">
        <v>0.06</v>
      </c>
      <c r="Q46" s="514">
        <v>54010.770000000004</v>
      </c>
      <c r="R46" s="514">
        <v>0.06</v>
      </c>
      <c r="S46" s="514">
        <v>54010.770000000004</v>
      </c>
      <c r="T46" s="514">
        <v>0.06</v>
      </c>
      <c r="U46" s="514">
        <v>54010.770000000004</v>
      </c>
      <c r="V46" s="514">
        <v>0.06</v>
      </c>
      <c r="W46" s="514">
        <v>54010.770000000004</v>
      </c>
      <c r="X46" s="514">
        <v>0.06</v>
      </c>
      <c r="Y46" s="514">
        <v>54010.770000000004</v>
      </c>
      <c r="Z46" s="514">
        <v>0.06</v>
      </c>
      <c r="AA46" s="514">
        <v>54010.770000000004</v>
      </c>
      <c r="AB46" s="514">
        <v>0.06</v>
      </c>
      <c r="AC46" s="514"/>
      <c r="AD46" s="514"/>
      <c r="AE46" s="514"/>
      <c r="AF46" s="514"/>
      <c r="AG46" s="514"/>
      <c r="AH46" s="514"/>
      <c r="AI46" s="514"/>
      <c r="AJ46" s="514"/>
      <c r="AK46" s="514"/>
      <c r="AL46" s="514"/>
      <c r="AM46" s="514"/>
      <c r="AN46" s="514"/>
      <c r="AO46" s="514"/>
      <c r="AP46" s="514"/>
      <c r="AQ46" s="514"/>
      <c r="AR46" s="514"/>
      <c r="AS46" s="514"/>
      <c r="AT46" s="514"/>
      <c r="AU46" s="512">
        <v>52732.44</v>
      </c>
      <c r="AV46" s="512">
        <v>0.05</v>
      </c>
    </row>
    <row r="47" spans="1:48" ht="32.25" thickBot="1">
      <c r="A47" s="122" t="s">
        <v>54</v>
      </c>
      <c r="B47" s="123" t="s">
        <v>79</v>
      </c>
      <c r="C47" s="653">
        <v>1409.73</v>
      </c>
      <c r="D47" s="512"/>
      <c r="E47" s="653">
        <v>1409.73</v>
      </c>
      <c r="F47" s="512"/>
      <c r="G47" s="653">
        <v>1409.73</v>
      </c>
      <c r="H47" s="512"/>
      <c r="I47" s="653">
        <v>1409.73</v>
      </c>
      <c r="J47" s="512"/>
      <c r="K47" s="653">
        <v>1409.73</v>
      </c>
      <c r="L47" s="512"/>
      <c r="M47" s="653">
        <v>1409.73</v>
      </c>
      <c r="N47" s="512"/>
      <c r="O47" s="653">
        <v>1409.73</v>
      </c>
      <c r="P47" s="512"/>
      <c r="Q47" s="653">
        <v>1409.73</v>
      </c>
      <c r="R47" s="512"/>
      <c r="S47" s="514"/>
      <c r="T47" s="514"/>
      <c r="U47" s="514"/>
      <c r="V47" s="514"/>
      <c r="W47" s="514"/>
      <c r="X47" s="514"/>
      <c r="Y47" s="514"/>
      <c r="Z47" s="514"/>
      <c r="AA47" s="514"/>
      <c r="AB47" s="514"/>
      <c r="AC47" s="514"/>
      <c r="AD47" s="514"/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514"/>
      <c r="AR47" s="514"/>
      <c r="AS47" s="514"/>
      <c r="AT47" s="514"/>
      <c r="AU47" s="794">
        <v>1480.84</v>
      </c>
      <c r="AV47" s="512">
        <v>0</v>
      </c>
    </row>
    <row r="48" spans="1:48" ht="32.25" thickBot="1">
      <c r="A48" s="135" t="s">
        <v>55</v>
      </c>
      <c r="B48" s="223" t="s">
        <v>80</v>
      </c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  <c r="R48" s="514"/>
      <c r="S48" s="514"/>
      <c r="T48" s="514"/>
      <c r="U48" s="514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  <c r="AL48" s="514"/>
      <c r="AM48" s="514"/>
      <c r="AN48" s="514"/>
      <c r="AO48" s="514"/>
      <c r="AP48" s="514"/>
      <c r="AQ48" s="514"/>
      <c r="AR48" s="514"/>
      <c r="AS48" s="514"/>
      <c r="AT48" s="514"/>
      <c r="AU48" s="514"/>
      <c r="AV48" s="514"/>
    </row>
    <row r="49" spans="1:48" ht="16.5" thickBot="1">
      <c r="A49" s="221" t="s">
        <v>101</v>
      </c>
      <c r="B49" s="222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514"/>
      <c r="AC49" s="514"/>
      <c r="AD49" s="514"/>
      <c r="AE49" s="783">
        <v>148832.1</v>
      </c>
      <c r="AF49" s="514">
        <v>0.15</v>
      </c>
      <c r="AG49" s="783">
        <v>148832.1</v>
      </c>
      <c r="AH49" s="514">
        <v>0.15</v>
      </c>
      <c r="AI49" s="783">
        <v>148832.1</v>
      </c>
      <c r="AJ49" s="514">
        <v>0.15</v>
      </c>
      <c r="AK49" s="783">
        <v>148832.1</v>
      </c>
      <c r="AL49" s="514">
        <v>0.15</v>
      </c>
      <c r="AM49" s="783">
        <v>148832.1</v>
      </c>
      <c r="AN49" s="514">
        <v>0.15</v>
      </c>
      <c r="AO49" s="514"/>
      <c r="AP49" s="514"/>
      <c r="AQ49" s="514"/>
      <c r="AR49" s="514"/>
      <c r="AS49" s="514"/>
      <c r="AT49" s="514"/>
      <c r="AU49" s="514"/>
      <c r="AV49" s="514"/>
    </row>
    <row r="50" spans="1:48" thickBot="1">
      <c r="A50" s="711" t="s">
        <v>110</v>
      </c>
      <c r="B50" s="711"/>
      <c r="C50" s="405">
        <v>3180.74</v>
      </c>
      <c r="D50" s="617">
        <v>0</v>
      </c>
      <c r="E50" s="405">
        <v>6361.48</v>
      </c>
      <c r="F50" s="617">
        <v>0.01</v>
      </c>
      <c r="G50" s="405">
        <v>9542.2099999999991</v>
      </c>
      <c r="H50" s="617">
        <v>0.01</v>
      </c>
      <c r="I50" s="754">
        <v>19084.43</v>
      </c>
      <c r="J50" s="755">
        <v>0.02</v>
      </c>
      <c r="K50" s="776">
        <v>22265.16</v>
      </c>
      <c r="L50" s="777">
        <v>0.02</v>
      </c>
      <c r="M50" s="405">
        <v>25445.9</v>
      </c>
      <c r="N50" s="777">
        <v>0.03</v>
      </c>
      <c r="O50" s="405">
        <v>28626.639999999999</v>
      </c>
      <c r="P50" s="777">
        <v>0.03</v>
      </c>
      <c r="Q50" s="405">
        <v>31807.38</v>
      </c>
      <c r="R50" s="777">
        <v>0.03</v>
      </c>
      <c r="S50" s="405">
        <v>41349.589999999997</v>
      </c>
      <c r="T50" s="777">
        <v>0.04</v>
      </c>
      <c r="U50" s="405">
        <v>44530.33</v>
      </c>
      <c r="V50" s="777">
        <v>0.05</v>
      </c>
      <c r="W50" s="405">
        <v>47711.07</v>
      </c>
      <c r="X50" s="777">
        <v>0.05</v>
      </c>
      <c r="Y50" s="405">
        <v>50891.8</v>
      </c>
      <c r="Z50" s="777">
        <v>0.05</v>
      </c>
      <c r="AA50" s="405">
        <v>54072.54</v>
      </c>
      <c r="AB50" s="777">
        <v>0.05</v>
      </c>
      <c r="AC50" s="405">
        <v>63614.75</v>
      </c>
      <c r="AD50" s="777">
        <v>0.06</v>
      </c>
      <c r="AE50" s="405">
        <v>66795.490000000005</v>
      </c>
      <c r="AF50" s="777">
        <v>7.0000000000000007E-2</v>
      </c>
      <c r="AG50" s="405">
        <v>69976.23</v>
      </c>
      <c r="AH50" s="777">
        <v>7.0000000000000007E-2</v>
      </c>
      <c r="AI50" s="405">
        <v>73156.97</v>
      </c>
      <c r="AJ50" s="777">
        <v>7.0000000000000007E-2</v>
      </c>
      <c r="AK50" s="405">
        <v>76337.7</v>
      </c>
      <c r="AL50" s="777">
        <v>0.08</v>
      </c>
      <c r="AM50" s="405">
        <v>85879.92</v>
      </c>
      <c r="AN50" s="777">
        <v>0.09</v>
      </c>
      <c r="AO50" s="405">
        <v>89060.66</v>
      </c>
      <c r="AP50" s="777">
        <v>0.09</v>
      </c>
      <c r="AQ50" s="405">
        <v>92241.39</v>
      </c>
      <c r="AR50" s="777">
        <v>0.09</v>
      </c>
      <c r="AS50" s="405">
        <v>95422.13</v>
      </c>
      <c r="AT50" s="777">
        <v>0.1</v>
      </c>
      <c r="AU50" s="405">
        <v>98113.53</v>
      </c>
      <c r="AV50" s="777">
        <v>0.1</v>
      </c>
    </row>
    <row r="51" spans="1:48" ht="15">
      <c r="A51" s="711" t="s">
        <v>39</v>
      </c>
      <c r="B51" s="711"/>
      <c r="C51" s="514"/>
      <c r="D51" s="514"/>
      <c r="E51" s="405">
        <v>679.64</v>
      </c>
      <c r="F51" s="514">
        <v>0</v>
      </c>
      <c r="G51" s="405">
        <v>1359.29</v>
      </c>
      <c r="H51" s="514">
        <v>0</v>
      </c>
      <c r="I51" s="754">
        <v>3398.22</v>
      </c>
      <c r="J51" s="755">
        <v>0</v>
      </c>
      <c r="K51" s="776">
        <v>4077.87</v>
      </c>
      <c r="L51" s="777">
        <v>0</v>
      </c>
      <c r="M51" s="405">
        <v>4757.51</v>
      </c>
      <c r="N51" s="777">
        <v>0</v>
      </c>
      <c r="O51" s="405">
        <v>5437.16</v>
      </c>
      <c r="P51" s="777">
        <v>0.01</v>
      </c>
      <c r="Q51" s="405">
        <v>6116.8</v>
      </c>
      <c r="R51" s="777">
        <v>0.01</v>
      </c>
      <c r="S51" s="405">
        <v>8155.74</v>
      </c>
      <c r="T51" s="777">
        <v>0.01</v>
      </c>
      <c r="U51" s="405">
        <v>8835.3799999999992</v>
      </c>
      <c r="V51" s="777">
        <v>0.01</v>
      </c>
      <c r="W51" s="405">
        <v>9515.0300000000007</v>
      </c>
      <c r="X51" s="777">
        <v>0.01</v>
      </c>
      <c r="Y51" s="405">
        <v>10194.67</v>
      </c>
      <c r="Z51" s="777">
        <v>0.01</v>
      </c>
      <c r="AA51" s="405">
        <v>10874.32</v>
      </c>
      <c r="AB51" s="777">
        <v>0.01</v>
      </c>
      <c r="AC51" s="405">
        <v>12913.25</v>
      </c>
      <c r="AD51" s="777">
        <v>0.01</v>
      </c>
      <c r="AE51" s="405">
        <v>13592.9</v>
      </c>
      <c r="AF51" s="777">
        <v>0.01</v>
      </c>
      <c r="AG51" s="405">
        <v>14272.54</v>
      </c>
      <c r="AH51" s="777">
        <v>0.01</v>
      </c>
      <c r="AI51" s="405">
        <v>14952.19</v>
      </c>
      <c r="AJ51" s="777">
        <v>0.01</v>
      </c>
      <c r="AK51" s="405">
        <v>15631.83</v>
      </c>
      <c r="AL51" s="777">
        <v>0.02</v>
      </c>
      <c r="AM51" s="405">
        <v>17670.77</v>
      </c>
      <c r="AN51" s="777">
        <v>0.02</v>
      </c>
      <c r="AO51" s="405">
        <v>18350.41</v>
      </c>
      <c r="AP51" s="777">
        <v>0.02</v>
      </c>
      <c r="AQ51" s="405">
        <v>19030.05</v>
      </c>
      <c r="AR51" s="777">
        <v>0.02</v>
      </c>
      <c r="AS51" s="405">
        <v>19709.7</v>
      </c>
      <c r="AT51" s="777">
        <v>0.02</v>
      </c>
      <c r="AU51" s="405">
        <v>20389.34</v>
      </c>
      <c r="AV51" s="777">
        <v>0.02</v>
      </c>
    </row>
    <row r="52" spans="1:48" ht="15" customHeight="1">
      <c r="A52" s="929" t="s">
        <v>95</v>
      </c>
      <c r="B52" s="930"/>
      <c r="C52" s="405">
        <v>2079.71</v>
      </c>
      <c r="D52" s="617">
        <v>0</v>
      </c>
      <c r="E52" s="405">
        <v>4159.43</v>
      </c>
      <c r="F52" s="617">
        <v>0</v>
      </c>
      <c r="G52" s="405">
        <v>6239.14</v>
      </c>
      <c r="H52" s="617">
        <v>0.01</v>
      </c>
      <c r="I52" s="754">
        <v>12478.28</v>
      </c>
      <c r="J52" s="755">
        <v>0.01</v>
      </c>
      <c r="K52" s="776">
        <v>14557.99</v>
      </c>
      <c r="L52" s="777">
        <v>0.01</v>
      </c>
      <c r="M52" s="405">
        <v>16637.7</v>
      </c>
      <c r="N52" s="777">
        <v>0.02</v>
      </c>
      <c r="O52" s="405">
        <v>18717.419999999998</v>
      </c>
      <c r="P52" s="777">
        <v>0.02</v>
      </c>
      <c r="Q52" s="405">
        <v>20797.13</v>
      </c>
      <c r="R52" s="777">
        <v>0.02</v>
      </c>
      <c r="S52" s="405">
        <v>27036.27</v>
      </c>
      <c r="T52" s="777">
        <v>0.03</v>
      </c>
      <c r="U52" s="405">
        <v>29115.98</v>
      </c>
      <c r="V52" s="777">
        <v>0.03</v>
      </c>
      <c r="W52" s="405">
        <v>31195.7</v>
      </c>
      <c r="X52" s="777">
        <v>0.03</v>
      </c>
      <c r="Y52" s="405">
        <v>33275.410000000003</v>
      </c>
      <c r="Z52" s="777">
        <v>0.03</v>
      </c>
      <c r="AA52" s="405">
        <v>35355.120000000003</v>
      </c>
      <c r="AB52" s="777">
        <v>0.04</v>
      </c>
      <c r="AC52" s="405">
        <v>41594.26</v>
      </c>
      <c r="AD52" s="777">
        <v>0.04</v>
      </c>
      <c r="AE52" s="405">
        <v>43673.98</v>
      </c>
      <c r="AF52" s="777">
        <v>0.04</v>
      </c>
      <c r="AG52" s="405">
        <v>45753.69</v>
      </c>
      <c r="AH52" s="777">
        <v>0.05</v>
      </c>
      <c r="AI52" s="405">
        <v>47833.4</v>
      </c>
      <c r="AJ52" s="777">
        <v>0.05</v>
      </c>
      <c r="AK52" s="405">
        <v>49913.11</v>
      </c>
      <c r="AL52" s="777">
        <v>0.05</v>
      </c>
      <c r="AM52" s="405">
        <v>56152.25</v>
      </c>
      <c r="AN52" s="777">
        <v>0.06</v>
      </c>
      <c r="AO52" s="405">
        <v>58231.97</v>
      </c>
      <c r="AP52" s="777">
        <v>0.06</v>
      </c>
      <c r="AQ52" s="405">
        <v>60311.68</v>
      </c>
      <c r="AR52" s="777">
        <v>0.06</v>
      </c>
      <c r="AS52" s="405">
        <v>62391.39</v>
      </c>
      <c r="AT52" s="777">
        <v>0.06</v>
      </c>
      <c r="AU52" s="405">
        <v>64471.11</v>
      </c>
      <c r="AV52" s="777">
        <v>0.06</v>
      </c>
    </row>
    <row r="53" spans="1:48" thickBot="1">
      <c r="A53" s="929" t="s">
        <v>112</v>
      </c>
      <c r="B53" s="930"/>
      <c r="C53" s="405">
        <v>37380.46</v>
      </c>
      <c r="D53" s="617">
        <v>0.04</v>
      </c>
      <c r="E53" s="405">
        <v>38060.11</v>
      </c>
      <c r="F53" s="617">
        <v>0.04</v>
      </c>
      <c r="G53" s="405">
        <v>38739.75</v>
      </c>
      <c r="H53" s="617">
        <v>0.04</v>
      </c>
      <c r="I53" s="754">
        <v>40778.69</v>
      </c>
      <c r="J53" s="755">
        <v>0.04</v>
      </c>
      <c r="K53" s="776">
        <v>41458.33</v>
      </c>
      <c r="L53" s="777">
        <v>0.04</v>
      </c>
      <c r="M53" s="405">
        <v>42137.98</v>
      </c>
      <c r="N53" s="777">
        <v>0.04</v>
      </c>
      <c r="O53" s="405">
        <v>42817.62</v>
      </c>
      <c r="P53" s="777">
        <v>0.04</v>
      </c>
      <c r="Q53" s="405">
        <v>43497.27</v>
      </c>
      <c r="R53" s="777">
        <v>0.05</v>
      </c>
      <c r="S53" s="405">
        <v>45536.2</v>
      </c>
      <c r="T53" s="777">
        <v>0.05</v>
      </c>
      <c r="U53" s="405">
        <v>46215.85</v>
      </c>
      <c r="V53" s="777">
        <v>0.05</v>
      </c>
      <c r="W53" s="405">
        <v>46895.49</v>
      </c>
      <c r="X53" s="777">
        <v>0.05</v>
      </c>
      <c r="Y53" s="405">
        <v>47575.14</v>
      </c>
      <c r="Z53" s="777">
        <v>0.05</v>
      </c>
      <c r="AA53" s="405">
        <v>48254.78</v>
      </c>
      <c r="AB53" s="777">
        <v>0.05</v>
      </c>
      <c r="AC53" s="405">
        <v>50293.72</v>
      </c>
      <c r="AD53" s="777">
        <v>0.05</v>
      </c>
      <c r="AE53" s="405">
        <v>50973.36</v>
      </c>
      <c r="AF53" s="777">
        <v>0.05</v>
      </c>
      <c r="AG53" s="405">
        <v>51653.01</v>
      </c>
      <c r="AH53" s="777">
        <v>0.05</v>
      </c>
      <c r="AI53" s="405">
        <v>52332.65</v>
      </c>
      <c r="AJ53" s="777">
        <v>0.05</v>
      </c>
      <c r="AK53" s="405">
        <v>53012.3</v>
      </c>
      <c r="AL53" s="777">
        <v>0.05</v>
      </c>
      <c r="AM53" s="405">
        <v>55051.23</v>
      </c>
      <c r="AN53" s="777">
        <v>0.06</v>
      </c>
      <c r="AO53" s="405">
        <v>55730.87</v>
      </c>
      <c r="AP53" s="777">
        <v>0.06</v>
      </c>
      <c r="AQ53" s="405">
        <v>56410.52</v>
      </c>
      <c r="AR53" s="777">
        <v>0.06</v>
      </c>
      <c r="AS53" s="405">
        <v>57090.16</v>
      </c>
      <c r="AT53" s="777">
        <v>0.06</v>
      </c>
      <c r="AU53" s="405">
        <v>57769.81</v>
      </c>
      <c r="AV53" s="777">
        <v>0.06</v>
      </c>
    </row>
    <row r="54" spans="1:48" thickBot="1">
      <c r="A54" s="925" t="s">
        <v>58</v>
      </c>
      <c r="B54" s="925"/>
      <c r="C54" s="514"/>
      <c r="D54" s="514"/>
      <c r="E54" s="405">
        <v>0.82</v>
      </c>
      <c r="F54" s="514">
        <v>0</v>
      </c>
      <c r="G54" s="405">
        <v>50.16</v>
      </c>
      <c r="H54" s="514">
        <v>0</v>
      </c>
      <c r="I54" s="754">
        <v>198.19</v>
      </c>
      <c r="J54" s="755">
        <v>0</v>
      </c>
      <c r="K54" s="776">
        <v>247.53</v>
      </c>
      <c r="L54" s="777">
        <v>0</v>
      </c>
      <c r="M54" s="405">
        <v>296.87</v>
      </c>
      <c r="N54" s="777">
        <v>0</v>
      </c>
      <c r="O54" s="405">
        <v>346.22</v>
      </c>
      <c r="P54" s="777">
        <v>0</v>
      </c>
      <c r="Q54" s="405">
        <v>395.56</v>
      </c>
      <c r="R54" s="777">
        <v>0</v>
      </c>
      <c r="S54" s="405">
        <v>543.58000000000004</v>
      </c>
      <c r="T54" s="777">
        <v>0</v>
      </c>
      <c r="U54" s="405">
        <v>592.92999999999995</v>
      </c>
      <c r="V54" s="777">
        <v>0</v>
      </c>
      <c r="W54" s="405">
        <v>630.85</v>
      </c>
      <c r="X54" s="777">
        <v>0</v>
      </c>
      <c r="Y54" s="405">
        <v>668.78</v>
      </c>
      <c r="Z54" s="777">
        <v>0</v>
      </c>
      <c r="AA54" s="405">
        <v>706.7</v>
      </c>
      <c r="AB54" s="777">
        <v>0</v>
      </c>
      <c r="AC54" s="405">
        <v>820.48</v>
      </c>
      <c r="AD54" s="777">
        <v>0</v>
      </c>
      <c r="AE54" s="405">
        <v>858.4</v>
      </c>
      <c r="AF54" s="777">
        <v>0</v>
      </c>
      <c r="AG54" s="405">
        <v>896.32</v>
      </c>
      <c r="AH54" s="777">
        <v>0</v>
      </c>
      <c r="AI54" s="405">
        <v>934.25</v>
      </c>
      <c r="AJ54" s="777">
        <v>0</v>
      </c>
      <c r="AK54" s="405">
        <v>972.17</v>
      </c>
      <c r="AL54" s="777">
        <v>0</v>
      </c>
      <c r="AM54" s="405">
        <v>1085.94</v>
      </c>
      <c r="AN54" s="777">
        <v>0</v>
      </c>
      <c r="AO54" s="405">
        <v>1123.8699999999999</v>
      </c>
      <c r="AP54" s="777">
        <v>0</v>
      </c>
      <c r="AQ54" s="405">
        <v>1161.79</v>
      </c>
      <c r="AR54" s="777">
        <v>0</v>
      </c>
      <c r="AS54" s="405">
        <v>1223.3699999999999</v>
      </c>
      <c r="AT54" s="777">
        <v>0</v>
      </c>
      <c r="AU54" s="405">
        <v>1284.94</v>
      </c>
      <c r="AV54" s="777">
        <v>0</v>
      </c>
    </row>
    <row r="55" spans="1:48" ht="20.25" thickBot="1">
      <c r="A55" s="122" t="s">
        <v>130</v>
      </c>
      <c r="B55" s="447" t="s">
        <v>106</v>
      </c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  <c r="R55" s="514"/>
      <c r="S55" s="514"/>
      <c r="T55" s="514"/>
      <c r="U55" s="514"/>
      <c r="V55" s="514"/>
      <c r="W55" s="514"/>
      <c r="X55" s="514"/>
      <c r="Y55" s="514"/>
      <c r="Z55" s="514"/>
      <c r="AA55" s="514"/>
      <c r="AB55" s="514"/>
      <c r="AC55" s="514"/>
      <c r="AD55" s="514"/>
      <c r="AE55" s="514"/>
      <c r="AF55" s="514"/>
      <c r="AG55" s="514"/>
      <c r="AH55" s="514"/>
      <c r="AI55" s="514"/>
      <c r="AJ55" s="514"/>
      <c r="AK55" s="514"/>
      <c r="AL55" s="514"/>
      <c r="AM55" s="514"/>
      <c r="AN55" s="514"/>
      <c r="AO55" s="514"/>
      <c r="AP55" s="514"/>
      <c r="AQ55" s="514"/>
      <c r="AR55" s="514"/>
      <c r="AS55" s="514"/>
      <c r="AT55" s="514"/>
      <c r="AU55" s="514"/>
      <c r="AV55" s="514"/>
    </row>
    <row r="56" spans="1:48">
      <c r="A56" s="655" t="s">
        <v>39</v>
      </c>
      <c r="B56" s="658" t="s">
        <v>114</v>
      </c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4"/>
      <c r="V56" s="514"/>
      <c r="W56" s="514"/>
      <c r="X56" s="514"/>
      <c r="Y56" s="514"/>
      <c r="Z56" s="514"/>
      <c r="AA56" s="514"/>
      <c r="AB56" s="514"/>
      <c r="AC56" s="514"/>
      <c r="AD56" s="514"/>
      <c r="AE56" s="514"/>
      <c r="AF56" s="514"/>
      <c r="AG56" s="514"/>
      <c r="AH56" s="514"/>
      <c r="AI56" s="514"/>
      <c r="AJ56" s="514"/>
      <c r="AK56" s="514"/>
      <c r="AL56" s="514"/>
      <c r="AM56" s="514"/>
      <c r="AN56" s="514"/>
      <c r="AO56" s="514"/>
      <c r="AP56" s="514"/>
      <c r="AQ56" s="514"/>
      <c r="AR56" s="514"/>
      <c r="AS56" s="514"/>
      <c r="AT56" s="514"/>
      <c r="AU56" s="514"/>
      <c r="AV56" s="514"/>
    </row>
    <row r="57" spans="1:48" ht="16.5" thickBot="1">
      <c r="A57" s="893"/>
      <c r="B57" s="894"/>
      <c r="C57" s="426">
        <f t="shared" ref="C57:H57" si="27">SUM(C33:C56)</f>
        <v>6607398.6300000008</v>
      </c>
      <c r="D57" s="426">
        <f t="shared" si="27"/>
        <v>6.629999999999999</v>
      </c>
      <c r="E57" s="426">
        <f t="shared" si="27"/>
        <v>6610452.3200000003</v>
      </c>
      <c r="F57" s="426">
        <f t="shared" si="27"/>
        <v>6.629999999999999</v>
      </c>
      <c r="G57" s="426">
        <f t="shared" si="27"/>
        <v>6613254.4900000002</v>
      </c>
      <c r="H57" s="426">
        <f t="shared" si="27"/>
        <v>6.6599999999999984</v>
      </c>
      <c r="I57" s="426">
        <f t="shared" ref="I57:N57" si="28">SUM(I33:I56)</f>
        <v>6622602.9300000006</v>
      </c>
      <c r="J57" s="426">
        <f t="shared" si="28"/>
        <v>6.6599999999999984</v>
      </c>
      <c r="K57" s="426">
        <f t="shared" si="28"/>
        <v>6610455.6300000008</v>
      </c>
      <c r="L57" s="426">
        <f t="shared" si="28"/>
        <v>6.6399999999999988</v>
      </c>
      <c r="M57" s="426">
        <f t="shared" si="28"/>
        <v>6613257.8600000013</v>
      </c>
      <c r="N57" s="426">
        <f t="shared" si="28"/>
        <v>6.64</v>
      </c>
      <c r="O57" s="426">
        <f t="shared" ref="O57:V57" si="29">SUM(O33:O56)</f>
        <v>6621996.1299999999</v>
      </c>
      <c r="P57" s="426">
        <f t="shared" si="29"/>
        <v>6.6399999999999988</v>
      </c>
      <c r="Q57" s="426">
        <f t="shared" si="29"/>
        <v>6624798.3199999994</v>
      </c>
      <c r="R57" s="426">
        <f t="shared" si="29"/>
        <v>6.6499999999999986</v>
      </c>
      <c r="S57" s="426">
        <f t="shared" si="29"/>
        <v>6632724.5199999996</v>
      </c>
      <c r="T57" s="426">
        <f t="shared" si="29"/>
        <v>6.6499999999999995</v>
      </c>
      <c r="U57" s="426">
        <f t="shared" si="29"/>
        <v>6635526.71</v>
      </c>
      <c r="V57" s="426">
        <f t="shared" si="29"/>
        <v>6.6499999999999986</v>
      </c>
      <c r="W57" s="426">
        <f t="shared" ref="W57:AD57" si="30">SUM(W33:W56)</f>
        <v>6637513.6400000006</v>
      </c>
      <c r="X57" s="426">
        <f t="shared" si="30"/>
        <v>6.6599999999999984</v>
      </c>
      <c r="Y57" s="426">
        <f t="shared" si="30"/>
        <v>6640304.4199999999</v>
      </c>
      <c r="Z57" s="426">
        <f t="shared" si="30"/>
        <v>6.6599999999999984</v>
      </c>
      <c r="AA57" s="426">
        <f t="shared" si="30"/>
        <v>6643095.2000000002</v>
      </c>
      <c r="AB57" s="426">
        <f t="shared" si="30"/>
        <v>6.6599999999999984</v>
      </c>
      <c r="AC57" s="426">
        <f t="shared" si="30"/>
        <v>6597456.7700000005</v>
      </c>
      <c r="AD57" s="426">
        <f t="shared" si="30"/>
        <v>6.6099999999999985</v>
      </c>
      <c r="AE57" s="426">
        <f t="shared" ref="AE57:AJ57" si="31">SUM(AE33:AE56)</f>
        <v>6757416.6100000013</v>
      </c>
      <c r="AF57" s="426">
        <f t="shared" si="31"/>
        <v>6.77</v>
      </c>
      <c r="AG57" s="426">
        <f t="shared" si="31"/>
        <v>6760207.3899999997</v>
      </c>
      <c r="AH57" s="426">
        <f t="shared" si="31"/>
        <v>6.77</v>
      </c>
      <c r="AI57" s="426">
        <f t="shared" si="31"/>
        <v>6762998.1699999999</v>
      </c>
      <c r="AJ57" s="426">
        <f t="shared" si="31"/>
        <v>6.77</v>
      </c>
      <c r="AK57" s="426">
        <f t="shared" ref="AK57:AP57" si="32">SUM(AK33:AK56)</f>
        <v>6765788.9499999993</v>
      </c>
      <c r="AL57" s="426">
        <f t="shared" si="32"/>
        <v>6.7699999999999987</v>
      </c>
      <c r="AM57" s="426">
        <f t="shared" si="32"/>
        <v>6774161.2899999991</v>
      </c>
      <c r="AN57" s="426">
        <f t="shared" si="32"/>
        <v>6.7799999999999985</v>
      </c>
      <c r="AO57" s="426">
        <f t="shared" si="32"/>
        <v>6628119.9900000002</v>
      </c>
      <c r="AP57" s="426">
        <f t="shared" si="32"/>
        <v>6.6199999999999983</v>
      </c>
      <c r="AQ57" s="426">
        <f t="shared" ref="AQ57:AV57" si="33">SUM(AQ33:AQ56)</f>
        <v>6630910.7399999984</v>
      </c>
      <c r="AR57" s="426">
        <f t="shared" si="33"/>
        <v>6.6199999999999983</v>
      </c>
      <c r="AS57" s="426">
        <f t="shared" si="33"/>
        <v>6534225.1900000004</v>
      </c>
      <c r="AT57" s="426">
        <f t="shared" si="33"/>
        <v>6.5199999999999978</v>
      </c>
      <c r="AU57" s="426">
        <f t="shared" si="33"/>
        <v>6592557.3800000008</v>
      </c>
      <c r="AV57" s="426">
        <f t="shared" si="33"/>
        <v>6.5799999999999974</v>
      </c>
    </row>
    <row r="58" spans="1:48">
      <c r="B58" s="142" t="s">
        <v>59</v>
      </c>
      <c r="C58" s="427">
        <f t="shared" ref="C58:H58" si="34">C10+C15</f>
        <v>59013248.479999997</v>
      </c>
      <c r="D58" s="522">
        <f t="shared" si="34"/>
        <v>59.169999999999995</v>
      </c>
      <c r="E58" s="427">
        <f t="shared" si="34"/>
        <v>59093398.040000007</v>
      </c>
      <c r="F58" s="522">
        <f t="shared" si="34"/>
        <v>59.21</v>
      </c>
      <c r="G58" s="427">
        <f t="shared" si="34"/>
        <v>61620208.439999998</v>
      </c>
      <c r="H58" s="522">
        <f t="shared" si="34"/>
        <v>62.02</v>
      </c>
      <c r="I58" s="427">
        <f t="shared" ref="I58:N58" si="35">I10+I15</f>
        <v>61711651.210000001</v>
      </c>
      <c r="J58" s="522">
        <f t="shared" si="35"/>
        <v>62.040000000000006</v>
      </c>
      <c r="K58" s="427">
        <f t="shared" si="35"/>
        <v>61792107.649999991</v>
      </c>
      <c r="L58" s="522">
        <f t="shared" si="35"/>
        <v>62.06</v>
      </c>
      <c r="M58" s="427">
        <f t="shared" si="35"/>
        <v>61812052.479999997</v>
      </c>
      <c r="N58" s="522">
        <f t="shared" si="35"/>
        <v>62.100000000000009</v>
      </c>
      <c r="O58" s="427">
        <f t="shared" ref="O58:V58" si="36">O10+O15</f>
        <v>61969297.299999997</v>
      </c>
      <c r="P58" s="522">
        <f t="shared" si="36"/>
        <v>62.150000000000006</v>
      </c>
      <c r="Q58" s="427">
        <f t="shared" si="36"/>
        <v>61873353.089999996</v>
      </c>
      <c r="R58" s="522">
        <f t="shared" si="36"/>
        <v>62.110000000000007</v>
      </c>
      <c r="S58" s="427">
        <f t="shared" si="36"/>
        <v>62014409.040000007</v>
      </c>
      <c r="T58" s="522">
        <f t="shared" si="36"/>
        <v>62.150000000000006</v>
      </c>
      <c r="U58" s="427">
        <f t="shared" si="36"/>
        <v>61999022.419999994</v>
      </c>
      <c r="V58" s="522">
        <f t="shared" si="36"/>
        <v>62.149999999999991</v>
      </c>
      <c r="W58" s="427">
        <f t="shared" ref="W58:AD58" si="37">W10+W15</f>
        <v>62041946.029999994</v>
      </c>
      <c r="X58" s="522">
        <f t="shared" si="37"/>
        <v>62.25</v>
      </c>
      <c r="Y58" s="427">
        <f t="shared" si="37"/>
        <v>62071761.359999999</v>
      </c>
      <c r="Z58" s="522">
        <f t="shared" si="37"/>
        <v>62.260000000000005</v>
      </c>
      <c r="AA58" s="427">
        <f t="shared" si="37"/>
        <v>62094639.239999995</v>
      </c>
      <c r="AB58" s="522">
        <f t="shared" si="37"/>
        <v>62.260000000000005</v>
      </c>
      <c r="AC58" s="427">
        <f t="shared" si="37"/>
        <v>62173447.890000001</v>
      </c>
      <c r="AD58" s="522">
        <f t="shared" si="37"/>
        <v>62.29</v>
      </c>
      <c r="AE58" s="427">
        <f t="shared" ref="AE58:AJ58" si="38">AE10+AE15</f>
        <v>62077528.549999997</v>
      </c>
      <c r="AF58" s="522">
        <f t="shared" si="38"/>
        <v>62.16</v>
      </c>
      <c r="AG58" s="427">
        <f t="shared" si="38"/>
        <v>53605246.729999997</v>
      </c>
      <c r="AH58" s="522">
        <f t="shared" si="38"/>
        <v>53.68</v>
      </c>
      <c r="AI58" s="427">
        <f t="shared" si="38"/>
        <v>62046257.00999999</v>
      </c>
      <c r="AJ58" s="522">
        <f t="shared" si="38"/>
        <v>62.129999999999995</v>
      </c>
      <c r="AK58" s="427">
        <f t="shared" ref="AK58:AP58" si="39">AK10+AK15</f>
        <v>62089065.559999995</v>
      </c>
      <c r="AL58" s="522">
        <f t="shared" si="39"/>
        <v>62.149999999999991</v>
      </c>
      <c r="AM58" s="427">
        <f t="shared" si="39"/>
        <v>62095778.549999997</v>
      </c>
      <c r="AN58" s="522">
        <f t="shared" si="39"/>
        <v>62.140000000000015</v>
      </c>
      <c r="AO58" s="427">
        <f t="shared" si="39"/>
        <v>62257380.270000011</v>
      </c>
      <c r="AP58" s="522">
        <f t="shared" si="39"/>
        <v>62.199999999999996</v>
      </c>
      <c r="AQ58" s="427">
        <f t="shared" ref="AQ58:AV58" si="40">AQ10+AQ15</f>
        <v>62360109.719999999</v>
      </c>
      <c r="AR58" s="522">
        <f t="shared" si="40"/>
        <v>62.26</v>
      </c>
      <c r="AS58" s="427">
        <f t="shared" si="40"/>
        <v>62381441.109999999</v>
      </c>
      <c r="AT58" s="522">
        <f t="shared" si="40"/>
        <v>62.259999999999991</v>
      </c>
      <c r="AU58" s="427">
        <f t="shared" si="40"/>
        <v>62416586.939999998</v>
      </c>
      <c r="AV58" s="522">
        <f t="shared" si="40"/>
        <v>62.230000000000004</v>
      </c>
    </row>
    <row r="59" spans="1:48">
      <c r="A59" s="145"/>
      <c r="B59" s="145" t="s">
        <v>123</v>
      </c>
      <c r="C59" s="429">
        <f t="shared" ref="C59:H59" si="41">C30</f>
        <v>27111422.399999999</v>
      </c>
      <c r="D59" s="523">
        <f t="shared" si="41"/>
        <v>27.179999999999996</v>
      </c>
      <c r="E59" s="429">
        <f t="shared" si="41"/>
        <v>27087123.449999999</v>
      </c>
      <c r="F59" s="523">
        <f t="shared" si="41"/>
        <v>27.14</v>
      </c>
      <c r="G59" s="429">
        <f t="shared" si="41"/>
        <v>24123714.490000002</v>
      </c>
      <c r="H59" s="523">
        <f t="shared" si="41"/>
        <v>24.269999999999996</v>
      </c>
      <c r="I59" s="429">
        <f t="shared" ref="I59:N59" si="42">I30</f>
        <v>24129365.440000001</v>
      </c>
      <c r="J59" s="523">
        <f t="shared" si="42"/>
        <v>24.259999999999998</v>
      </c>
      <c r="K59" s="429">
        <f t="shared" si="42"/>
        <v>24157393.039999999</v>
      </c>
      <c r="L59" s="523">
        <f t="shared" si="42"/>
        <v>24.269999999999996</v>
      </c>
      <c r="M59" s="429">
        <f t="shared" si="42"/>
        <v>24116013.16</v>
      </c>
      <c r="N59" s="523">
        <f t="shared" si="42"/>
        <v>24.229999999999997</v>
      </c>
      <c r="O59" s="429">
        <f t="shared" ref="O59:V59" si="43">O30</f>
        <v>24110769.899999999</v>
      </c>
      <c r="P59" s="523">
        <f t="shared" si="43"/>
        <v>24.18</v>
      </c>
      <c r="Q59" s="429">
        <f t="shared" si="43"/>
        <v>24117949.899999999</v>
      </c>
      <c r="R59" s="523">
        <f t="shared" si="43"/>
        <v>24.21</v>
      </c>
      <c r="S59" s="429">
        <f t="shared" si="43"/>
        <v>24124942.710000001</v>
      </c>
      <c r="T59" s="523">
        <f t="shared" si="43"/>
        <v>24.18</v>
      </c>
      <c r="U59" s="429">
        <f t="shared" si="43"/>
        <v>24124942.710000001</v>
      </c>
      <c r="V59" s="523">
        <f t="shared" si="43"/>
        <v>24.18</v>
      </c>
      <c r="W59" s="429">
        <f t="shared" ref="W59:AD59" si="44">W30</f>
        <v>23984685.82</v>
      </c>
      <c r="X59" s="523">
        <f t="shared" si="44"/>
        <v>24.059999999999995</v>
      </c>
      <c r="Y59" s="429">
        <f t="shared" si="44"/>
        <v>23984685.82</v>
      </c>
      <c r="Z59" s="523">
        <f t="shared" si="44"/>
        <v>24.049999999999997</v>
      </c>
      <c r="AA59" s="429">
        <f t="shared" si="44"/>
        <v>23984685.82</v>
      </c>
      <c r="AB59" s="523">
        <f t="shared" si="44"/>
        <v>24.049999999999997</v>
      </c>
      <c r="AC59" s="429">
        <f t="shared" si="44"/>
        <v>24038968</v>
      </c>
      <c r="AD59" s="523">
        <f t="shared" si="44"/>
        <v>24.08</v>
      </c>
      <c r="AE59" s="429">
        <f t="shared" ref="AE59:AJ59" si="45">AE30</f>
        <v>24029318</v>
      </c>
      <c r="AF59" s="523">
        <f t="shared" si="45"/>
        <v>24.059999999999995</v>
      </c>
      <c r="AG59" s="429">
        <f t="shared" si="45"/>
        <v>32499641.630000003</v>
      </c>
      <c r="AH59" s="523">
        <f t="shared" si="45"/>
        <v>32.54</v>
      </c>
      <c r="AI59" s="429">
        <f t="shared" si="45"/>
        <v>24051227.629999999</v>
      </c>
      <c r="AJ59" s="523">
        <f t="shared" si="45"/>
        <v>24.08</v>
      </c>
      <c r="AK59" s="429">
        <f t="shared" ref="AK59:AP59" si="46">AK30</f>
        <v>24051227.629999999</v>
      </c>
      <c r="AL59" s="523">
        <f t="shared" si="46"/>
        <v>24.07</v>
      </c>
      <c r="AM59" s="429">
        <f t="shared" si="46"/>
        <v>24051227.629999999</v>
      </c>
      <c r="AN59" s="523">
        <f t="shared" si="46"/>
        <v>24.07</v>
      </c>
      <c r="AO59" s="429">
        <f t="shared" si="46"/>
        <v>24200307.629999999</v>
      </c>
      <c r="AP59" s="523">
        <f t="shared" si="46"/>
        <v>24.18</v>
      </c>
      <c r="AQ59" s="429">
        <f t="shared" ref="AQ59:AV59" si="47">AQ30</f>
        <v>24163288.75</v>
      </c>
      <c r="AR59" s="523">
        <f t="shared" si="47"/>
        <v>24.120000000000005</v>
      </c>
      <c r="AS59" s="429">
        <f t="shared" si="47"/>
        <v>24284388.75</v>
      </c>
      <c r="AT59" s="523">
        <f t="shared" si="47"/>
        <v>24.230000000000004</v>
      </c>
      <c r="AU59" s="429">
        <f t="shared" si="47"/>
        <v>24286421.780000001</v>
      </c>
      <c r="AV59" s="523">
        <f t="shared" si="47"/>
        <v>24.21</v>
      </c>
    </row>
    <row r="60" spans="1:48">
      <c r="B60" s="145" t="s">
        <v>124</v>
      </c>
      <c r="C60" s="429">
        <f t="shared" ref="C60:H60" si="48">C21</f>
        <v>7005983.7000000002</v>
      </c>
      <c r="D60" s="523">
        <f t="shared" si="48"/>
        <v>7.0200000000000005</v>
      </c>
      <c r="E60" s="429">
        <f t="shared" si="48"/>
        <v>7005983.7000000002</v>
      </c>
      <c r="F60" s="523">
        <f t="shared" si="48"/>
        <v>7.0200000000000005</v>
      </c>
      <c r="G60" s="429">
        <f t="shared" si="48"/>
        <v>7005983.7000000002</v>
      </c>
      <c r="H60" s="523">
        <f t="shared" si="48"/>
        <v>7.05</v>
      </c>
      <c r="I60" s="429">
        <f t="shared" ref="I60:N60" si="49">I21</f>
        <v>7005983.7000000002</v>
      </c>
      <c r="J60" s="523">
        <f t="shared" si="49"/>
        <v>7.04</v>
      </c>
      <c r="K60" s="429">
        <f t="shared" si="49"/>
        <v>7005983.7000000002</v>
      </c>
      <c r="L60" s="523">
        <f t="shared" si="49"/>
        <v>7.03</v>
      </c>
      <c r="M60" s="429">
        <f t="shared" si="49"/>
        <v>7005983.7000000002</v>
      </c>
      <c r="N60" s="523">
        <f t="shared" si="49"/>
        <v>7.03</v>
      </c>
      <c r="O60" s="429">
        <f t="shared" ref="O60:V60" si="50">O21</f>
        <v>7005983.7000000002</v>
      </c>
      <c r="P60" s="523">
        <f t="shared" si="50"/>
        <v>7.03</v>
      </c>
      <c r="Q60" s="429">
        <f t="shared" si="50"/>
        <v>7005983.7000000002</v>
      </c>
      <c r="R60" s="523">
        <f t="shared" si="50"/>
        <v>7.03</v>
      </c>
      <c r="S60" s="429">
        <f t="shared" si="50"/>
        <v>7005983.7000000002</v>
      </c>
      <c r="T60" s="523">
        <f t="shared" si="50"/>
        <v>7.0200000000000005</v>
      </c>
      <c r="U60" s="429">
        <f t="shared" si="50"/>
        <v>7005983.7000000002</v>
      </c>
      <c r="V60" s="523">
        <f t="shared" si="50"/>
        <v>7.0200000000000005</v>
      </c>
      <c r="W60" s="429">
        <f t="shared" ref="W60:AD60" si="51">W21</f>
        <v>7005983.7000000002</v>
      </c>
      <c r="X60" s="523">
        <f t="shared" si="51"/>
        <v>7.03</v>
      </c>
      <c r="Y60" s="429">
        <f t="shared" si="51"/>
        <v>7005983.7000000002</v>
      </c>
      <c r="Z60" s="523">
        <f t="shared" si="51"/>
        <v>7.03</v>
      </c>
      <c r="AA60" s="429">
        <f t="shared" si="51"/>
        <v>7005983.7000000002</v>
      </c>
      <c r="AB60" s="523">
        <f t="shared" si="51"/>
        <v>7.03</v>
      </c>
      <c r="AC60" s="429">
        <f t="shared" si="51"/>
        <v>7005983.7000000002</v>
      </c>
      <c r="AD60" s="523">
        <f t="shared" si="51"/>
        <v>7.0200000000000005</v>
      </c>
      <c r="AE60" s="429">
        <f t="shared" ref="AE60:AJ60" si="52">AE21</f>
        <v>7005983.7000000002</v>
      </c>
      <c r="AF60" s="523">
        <f t="shared" si="52"/>
        <v>7.01</v>
      </c>
      <c r="AG60" s="429">
        <f t="shared" si="52"/>
        <v>7005983.7000000002</v>
      </c>
      <c r="AH60" s="523">
        <f t="shared" si="52"/>
        <v>7.01</v>
      </c>
      <c r="AI60" s="429">
        <f t="shared" si="52"/>
        <v>7005983.7000000002</v>
      </c>
      <c r="AJ60" s="523">
        <f t="shared" si="52"/>
        <v>7.02</v>
      </c>
      <c r="AK60" s="429">
        <f t="shared" ref="AK60:AP60" si="53">AK21</f>
        <v>7005983.7000000002</v>
      </c>
      <c r="AL60" s="523">
        <f t="shared" si="53"/>
        <v>7.01</v>
      </c>
      <c r="AM60" s="429">
        <f t="shared" si="53"/>
        <v>7005983.7000000002</v>
      </c>
      <c r="AN60" s="523">
        <f t="shared" si="53"/>
        <v>7.01</v>
      </c>
      <c r="AO60" s="429">
        <f t="shared" si="53"/>
        <v>7005983.7000000002</v>
      </c>
      <c r="AP60" s="523">
        <f t="shared" si="53"/>
        <v>7</v>
      </c>
      <c r="AQ60" s="429">
        <f t="shared" ref="AQ60:AV60" si="54">AQ21</f>
        <v>7005983.7000000002</v>
      </c>
      <c r="AR60" s="523">
        <f t="shared" si="54"/>
        <v>7</v>
      </c>
      <c r="AS60" s="429">
        <f t="shared" si="54"/>
        <v>7005983.7000000002</v>
      </c>
      <c r="AT60" s="523">
        <f t="shared" si="54"/>
        <v>6.99</v>
      </c>
      <c r="AU60" s="429">
        <f t="shared" si="54"/>
        <v>7005983.7000000002</v>
      </c>
      <c r="AV60" s="523">
        <f t="shared" si="54"/>
        <v>6.98</v>
      </c>
    </row>
    <row r="61" spans="1:48">
      <c r="B61" s="145" t="s">
        <v>62</v>
      </c>
      <c r="C61" s="429"/>
      <c r="D61" s="523"/>
      <c r="E61" s="429"/>
      <c r="F61" s="523"/>
      <c r="G61" s="429"/>
      <c r="H61" s="523"/>
      <c r="I61" s="429"/>
      <c r="J61" s="523"/>
      <c r="K61" s="429"/>
      <c r="L61" s="523"/>
      <c r="M61" s="429"/>
      <c r="N61" s="523"/>
      <c r="O61" s="429"/>
      <c r="P61" s="523"/>
      <c r="Q61" s="429"/>
      <c r="R61" s="523"/>
      <c r="S61" s="429"/>
      <c r="T61" s="523"/>
      <c r="U61" s="429"/>
      <c r="V61" s="523"/>
      <c r="W61" s="429"/>
      <c r="X61" s="523"/>
      <c r="Y61" s="429"/>
      <c r="Z61" s="523"/>
      <c r="AA61" s="429"/>
      <c r="AB61" s="523"/>
      <c r="AC61" s="429"/>
      <c r="AD61" s="523"/>
      <c r="AE61" s="429"/>
      <c r="AF61" s="523"/>
      <c r="AG61" s="429"/>
      <c r="AH61" s="523"/>
      <c r="AI61" s="429"/>
      <c r="AJ61" s="523"/>
      <c r="AK61" s="429"/>
      <c r="AL61" s="523"/>
      <c r="AM61" s="429"/>
      <c r="AN61" s="523"/>
      <c r="AO61" s="429"/>
      <c r="AP61" s="523"/>
      <c r="AQ61" s="429"/>
      <c r="AR61" s="523"/>
      <c r="AS61" s="429"/>
      <c r="AT61" s="523"/>
      <c r="AU61" s="429"/>
      <c r="AV61" s="523"/>
    </row>
    <row r="62" spans="1:48" ht="16.5" thickBot="1">
      <c r="A62" s="148"/>
      <c r="B62" s="145" t="s">
        <v>125</v>
      </c>
      <c r="C62" s="431">
        <f t="shared" ref="C62:H62" si="55">C57</f>
        <v>6607398.6300000008</v>
      </c>
      <c r="D62" s="524">
        <f t="shared" si="55"/>
        <v>6.629999999999999</v>
      </c>
      <c r="E62" s="431">
        <f t="shared" si="55"/>
        <v>6610452.3200000003</v>
      </c>
      <c r="F62" s="524">
        <f t="shared" si="55"/>
        <v>6.629999999999999</v>
      </c>
      <c r="G62" s="431">
        <f t="shared" si="55"/>
        <v>6613254.4900000002</v>
      </c>
      <c r="H62" s="524">
        <f t="shared" si="55"/>
        <v>6.6599999999999984</v>
      </c>
      <c r="I62" s="431">
        <f t="shared" ref="I62:N62" si="56">I57</f>
        <v>6622602.9300000006</v>
      </c>
      <c r="J62" s="524">
        <f t="shared" si="56"/>
        <v>6.6599999999999984</v>
      </c>
      <c r="K62" s="431">
        <f t="shared" si="56"/>
        <v>6610455.6300000008</v>
      </c>
      <c r="L62" s="524">
        <f t="shared" si="56"/>
        <v>6.6399999999999988</v>
      </c>
      <c r="M62" s="431">
        <f t="shared" si="56"/>
        <v>6613257.8600000013</v>
      </c>
      <c r="N62" s="524">
        <f t="shared" si="56"/>
        <v>6.64</v>
      </c>
      <c r="O62" s="431">
        <f t="shared" ref="O62:V62" si="57">O57</f>
        <v>6621996.1299999999</v>
      </c>
      <c r="P62" s="524">
        <f t="shared" si="57"/>
        <v>6.6399999999999988</v>
      </c>
      <c r="Q62" s="431">
        <f t="shared" si="57"/>
        <v>6624798.3199999994</v>
      </c>
      <c r="R62" s="524">
        <f t="shared" si="57"/>
        <v>6.6499999999999986</v>
      </c>
      <c r="S62" s="431">
        <f t="shared" si="57"/>
        <v>6632724.5199999996</v>
      </c>
      <c r="T62" s="524">
        <f t="shared" si="57"/>
        <v>6.6499999999999995</v>
      </c>
      <c r="U62" s="431">
        <f t="shared" si="57"/>
        <v>6635526.71</v>
      </c>
      <c r="V62" s="524">
        <f t="shared" si="57"/>
        <v>6.6499999999999986</v>
      </c>
      <c r="W62" s="431">
        <f t="shared" ref="W62:AD62" si="58">W57</f>
        <v>6637513.6400000006</v>
      </c>
      <c r="X62" s="524">
        <f t="shared" si="58"/>
        <v>6.6599999999999984</v>
      </c>
      <c r="Y62" s="431">
        <f t="shared" si="58"/>
        <v>6640304.4199999999</v>
      </c>
      <c r="Z62" s="524">
        <f t="shared" si="58"/>
        <v>6.6599999999999984</v>
      </c>
      <c r="AA62" s="431">
        <f t="shared" si="58"/>
        <v>6643095.2000000002</v>
      </c>
      <c r="AB62" s="524">
        <f t="shared" si="58"/>
        <v>6.6599999999999984</v>
      </c>
      <c r="AC62" s="431">
        <f t="shared" si="58"/>
        <v>6597456.7700000005</v>
      </c>
      <c r="AD62" s="524">
        <f t="shared" si="58"/>
        <v>6.6099999999999985</v>
      </c>
      <c r="AE62" s="431">
        <f t="shared" ref="AE62:AJ62" si="59">AE57</f>
        <v>6757416.6100000013</v>
      </c>
      <c r="AF62" s="524">
        <f t="shared" si="59"/>
        <v>6.77</v>
      </c>
      <c r="AG62" s="431">
        <f t="shared" si="59"/>
        <v>6760207.3899999997</v>
      </c>
      <c r="AH62" s="524">
        <f t="shared" si="59"/>
        <v>6.77</v>
      </c>
      <c r="AI62" s="431">
        <f t="shared" si="59"/>
        <v>6762998.1699999999</v>
      </c>
      <c r="AJ62" s="524">
        <f t="shared" si="59"/>
        <v>6.77</v>
      </c>
      <c r="AK62" s="431">
        <f t="shared" ref="AK62:AP62" si="60">AK57</f>
        <v>6765788.9499999993</v>
      </c>
      <c r="AL62" s="524">
        <f t="shared" si="60"/>
        <v>6.7699999999999987</v>
      </c>
      <c r="AM62" s="431">
        <f t="shared" si="60"/>
        <v>6774161.2899999991</v>
      </c>
      <c r="AN62" s="524">
        <f t="shared" si="60"/>
        <v>6.7799999999999985</v>
      </c>
      <c r="AO62" s="431">
        <f t="shared" si="60"/>
        <v>6628119.9900000002</v>
      </c>
      <c r="AP62" s="524">
        <f t="shared" si="60"/>
        <v>6.6199999999999983</v>
      </c>
      <c r="AQ62" s="431">
        <f t="shared" ref="AQ62:AV62" si="61">AQ57</f>
        <v>6630910.7399999984</v>
      </c>
      <c r="AR62" s="524">
        <f t="shared" si="61"/>
        <v>6.6199999999999983</v>
      </c>
      <c r="AS62" s="431">
        <f t="shared" si="61"/>
        <v>6534225.1900000004</v>
      </c>
      <c r="AT62" s="524">
        <f t="shared" si="61"/>
        <v>6.5199999999999978</v>
      </c>
      <c r="AU62" s="431">
        <f t="shared" si="61"/>
        <v>6592557.3800000008</v>
      </c>
      <c r="AV62" s="524">
        <f t="shared" si="61"/>
        <v>6.5799999999999974</v>
      </c>
    </row>
    <row r="63" spans="1:48" ht="16.5" thickBot="1">
      <c r="A63" s="151"/>
      <c r="B63" s="152" t="s">
        <v>126</v>
      </c>
      <c r="C63" s="433">
        <f t="shared" ref="C63:H63" si="62">SUM(C58:C62)</f>
        <v>99738053.209999993</v>
      </c>
      <c r="D63" s="525">
        <f t="shared" si="62"/>
        <v>99.999999999999986</v>
      </c>
      <c r="E63" s="433">
        <f t="shared" si="62"/>
        <v>99796957.51000002</v>
      </c>
      <c r="F63" s="525">
        <f t="shared" si="62"/>
        <v>99.999999999999986</v>
      </c>
      <c r="G63" s="433">
        <f t="shared" si="62"/>
        <v>99363161.120000005</v>
      </c>
      <c r="H63" s="525">
        <f t="shared" si="62"/>
        <v>99.999999999999986</v>
      </c>
      <c r="I63" s="433">
        <f t="shared" ref="I63:N63" si="63">SUM(I58:I62)</f>
        <v>99469603.280000016</v>
      </c>
      <c r="J63" s="525">
        <f t="shared" si="63"/>
        <v>100.00000000000001</v>
      </c>
      <c r="K63" s="433">
        <f t="shared" si="63"/>
        <v>99565940.019999996</v>
      </c>
      <c r="L63" s="525">
        <f t="shared" si="63"/>
        <v>100</v>
      </c>
      <c r="M63" s="433">
        <f t="shared" si="63"/>
        <v>99547307.200000003</v>
      </c>
      <c r="N63" s="525">
        <f t="shared" si="63"/>
        <v>100.00000000000001</v>
      </c>
      <c r="O63" s="433">
        <f t="shared" ref="O63:V63" si="64">SUM(O58:O62)</f>
        <v>99708047.029999986</v>
      </c>
      <c r="P63" s="525">
        <f t="shared" si="64"/>
        <v>100.00000000000001</v>
      </c>
      <c r="Q63" s="433">
        <f t="shared" si="64"/>
        <v>99622085.00999999</v>
      </c>
      <c r="R63" s="525">
        <f t="shared" si="64"/>
        <v>100</v>
      </c>
      <c r="S63" s="433">
        <f t="shared" si="64"/>
        <v>99778059.969999999</v>
      </c>
      <c r="T63" s="525">
        <f t="shared" si="64"/>
        <v>100.00000000000001</v>
      </c>
      <c r="U63" s="433">
        <f t="shared" si="64"/>
        <v>99765475.539999992</v>
      </c>
      <c r="V63" s="525">
        <f t="shared" si="64"/>
        <v>99.999999999999972</v>
      </c>
      <c r="W63" s="433">
        <f t="shared" ref="W63:AD63" si="65">SUM(W58:W62)</f>
        <v>99670129.189999998</v>
      </c>
      <c r="X63" s="525">
        <f t="shared" si="65"/>
        <v>100</v>
      </c>
      <c r="Y63" s="433">
        <f t="shared" si="65"/>
        <v>99702735.300000012</v>
      </c>
      <c r="Z63" s="525">
        <f t="shared" si="65"/>
        <v>100</v>
      </c>
      <c r="AA63" s="433">
        <f t="shared" si="65"/>
        <v>99728403.960000008</v>
      </c>
      <c r="AB63" s="525">
        <f t="shared" si="65"/>
        <v>100</v>
      </c>
      <c r="AC63" s="433">
        <f t="shared" si="65"/>
        <v>99815856.359999999</v>
      </c>
      <c r="AD63" s="525">
        <f t="shared" si="65"/>
        <v>100</v>
      </c>
      <c r="AE63" s="433">
        <f t="shared" ref="AE63:AJ63" si="66">SUM(AE58:AE62)</f>
        <v>99870246.859999999</v>
      </c>
      <c r="AF63" s="525">
        <f t="shared" si="66"/>
        <v>100</v>
      </c>
      <c r="AG63" s="433">
        <f t="shared" si="66"/>
        <v>99871079.450000003</v>
      </c>
      <c r="AH63" s="525">
        <f t="shared" si="66"/>
        <v>100</v>
      </c>
      <c r="AI63" s="433">
        <f t="shared" si="66"/>
        <v>99866466.50999999</v>
      </c>
      <c r="AJ63" s="525">
        <f t="shared" si="66"/>
        <v>99.999999999999986</v>
      </c>
      <c r="AK63" s="433">
        <f t="shared" ref="AK63:AP63" si="67">SUM(AK58:AK62)</f>
        <v>99912065.840000004</v>
      </c>
      <c r="AL63" s="525">
        <f t="shared" si="67"/>
        <v>100</v>
      </c>
      <c r="AM63" s="433">
        <f t="shared" si="67"/>
        <v>99927151.169999987</v>
      </c>
      <c r="AN63" s="525">
        <f t="shared" si="67"/>
        <v>100.00000000000001</v>
      </c>
      <c r="AO63" s="433">
        <f t="shared" si="67"/>
        <v>100091791.59</v>
      </c>
      <c r="AP63" s="525">
        <f t="shared" si="67"/>
        <v>100</v>
      </c>
      <c r="AQ63" s="433">
        <f t="shared" ref="AQ63:AV63" si="68">SUM(AQ58:AQ62)</f>
        <v>100160292.91</v>
      </c>
      <c r="AR63" s="525">
        <f t="shared" si="68"/>
        <v>100</v>
      </c>
      <c r="AS63" s="433">
        <f t="shared" si="68"/>
        <v>100206038.75</v>
      </c>
      <c r="AT63" s="525">
        <f t="shared" si="68"/>
        <v>99.999999999999986</v>
      </c>
      <c r="AU63" s="433">
        <f t="shared" si="68"/>
        <v>100301549.8</v>
      </c>
      <c r="AV63" s="525">
        <f t="shared" si="68"/>
        <v>100</v>
      </c>
    </row>
  </sheetData>
  <mergeCells count="34">
    <mergeCell ref="AO1:AP1"/>
    <mergeCell ref="AU1:AV1"/>
    <mergeCell ref="Q1:R1"/>
    <mergeCell ref="M1:N1"/>
    <mergeCell ref="AS1:AT1"/>
    <mergeCell ref="W1:X1"/>
    <mergeCell ref="AQ1:AR1"/>
    <mergeCell ref="AM1:AN1"/>
    <mergeCell ref="AK1:AL1"/>
    <mergeCell ref="Y1:Z1"/>
    <mergeCell ref="AA1:AB1"/>
    <mergeCell ref="AC1:AD1"/>
    <mergeCell ref="AI1:AJ1"/>
    <mergeCell ref="AE1:AF1"/>
    <mergeCell ref="AG1:AH1"/>
    <mergeCell ref="A57:B57"/>
    <mergeCell ref="E1:F1"/>
    <mergeCell ref="A17:B17"/>
    <mergeCell ref="A21:B21"/>
    <mergeCell ref="A30:B30"/>
    <mergeCell ref="C1:D1"/>
    <mergeCell ref="A10:B10"/>
    <mergeCell ref="A31:B31"/>
    <mergeCell ref="A53:B53"/>
    <mergeCell ref="A52:B52"/>
    <mergeCell ref="A54:B54"/>
    <mergeCell ref="A15:B15"/>
    <mergeCell ref="A32:B32"/>
    <mergeCell ref="G1:H1"/>
    <mergeCell ref="I1:J1"/>
    <mergeCell ref="K1:L1"/>
    <mergeCell ref="S1:T1"/>
    <mergeCell ref="U1:V1"/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Лист1</vt:lpstr>
      <vt:lpstr>январь23</vt:lpstr>
      <vt:lpstr>февраль23</vt:lpstr>
      <vt:lpstr>март23</vt:lpstr>
      <vt:lpstr>січень24</vt:lpstr>
      <vt:lpstr>лютий24</vt:lpstr>
      <vt:lpstr>березень24</vt:lpstr>
      <vt:lpstr>квітень24</vt:lpstr>
      <vt:lpstr>ТРАВЕНЬ24</vt:lpstr>
      <vt:lpstr>червень24</vt:lpstr>
      <vt:lpstr>липень24</vt:lpstr>
      <vt:lpstr>серпень24</vt:lpstr>
      <vt:lpstr>вересень 24</vt:lpstr>
      <vt:lpstr>жовтень24</vt:lpstr>
      <vt:lpstr>листопад24</vt:lpstr>
      <vt:lpstr>ГРУДЕНЬ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Luchna</dc:creator>
  <cp:lastModifiedBy>Luchna</cp:lastModifiedBy>
  <dcterms:created xsi:type="dcterms:W3CDTF">2023-01-04T12:20:17Z</dcterms:created>
  <dcterms:modified xsi:type="dcterms:W3CDTF">2025-04-16T10:04:09Z</dcterms:modified>
</cp:coreProperties>
</file>